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905" tabRatio="484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<sst xmlns="http://schemas.openxmlformats.org/spreadsheetml/2006/main" count="137" uniqueCount="82">
  <si>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</si>
  <si>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</si>
  <si>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</si>
  <si>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</si>
  <si>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</si>
  <si>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</si>
  <si>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</si>
  <si>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</si>
  <si>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</si>
  <si>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</si>
  <si>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</si>
  <si>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</si>
  <si>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 xml:space="preserve"> 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</si>
  <si>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</si>
  <si>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</si>
  <si>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</si>
  <si>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</si>
  <si>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</si>
  <si>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</si>
  <si>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</si>
  <si>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</si>
  <si>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</si>
  <si>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</si>
  <si>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</si>
  <si>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</si>
  <si>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 xml:space="preserve">    Мужчины 2 группа</t>
  </si>
  <si>
    <t>Женщины</t>
  </si>
  <si>
    <t xml:space="preserve"> СТЕПЛЕДДЕР ЖЕНЩИН</t>
  </si>
  <si>
    <t>СТЕПЛЕДДЕР МУЖЧИН</t>
  </si>
  <si>
    <t>За 1 место</t>
  </si>
  <si>
    <t>За 3 место</t>
  </si>
  <si>
    <t xml:space="preserve">4  этап </t>
  </si>
  <si>
    <t>Таблица результатов Открытого Чемпионата Волгоградской обл. 2014</t>
  </si>
  <si>
    <t>22 марта  2014 г.</t>
  </si>
  <si>
    <t>22 марта 2013г.</t>
  </si>
  <si>
    <t>Карпов С</t>
  </si>
  <si>
    <t>Анипко А</t>
  </si>
  <si>
    <t>Буланов Д</t>
  </si>
  <si>
    <t>Вайнман А</t>
  </si>
  <si>
    <t>Вайнман М</t>
  </si>
  <si>
    <t>Гущин А</t>
  </si>
  <si>
    <t>Корецкая Я</t>
  </si>
  <si>
    <t>Корецкий В</t>
  </si>
  <si>
    <t>Лаптев В</t>
  </si>
  <si>
    <t>Лихолай А</t>
  </si>
  <si>
    <t>Марченко П</t>
  </si>
  <si>
    <t>Мерзликин А</t>
  </si>
  <si>
    <t>Мясников В</t>
  </si>
  <si>
    <t>Павлов В</t>
  </si>
  <si>
    <t>Поляков А</t>
  </si>
  <si>
    <t>Рычагов М</t>
  </si>
  <si>
    <t>Рябыкин И</t>
  </si>
  <si>
    <t>Савицкий В</t>
  </si>
  <si>
    <t>Тихонов К</t>
  </si>
  <si>
    <t>Фамин Д</t>
  </si>
  <si>
    <t>Щербаков А</t>
  </si>
  <si>
    <t>Антюфеева Е</t>
  </si>
  <si>
    <t>Безотосный А</t>
  </si>
  <si>
    <t>Белов А</t>
  </si>
  <si>
    <t>Беляков А</t>
  </si>
  <si>
    <t>Джумаев П</t>
  </si>
  <si>
    <t>Егозарьян А</t>
  </si>
  <si>
    <t>Желонкин А</t>
  </si>
  <si>
    <t>Жиделев А</t>
  </si>
  <si>
    <t>Иванова О</t>
  </si>
  <si>
    <t>Калачев П</t>
  </si>
  <si>
    <t>Каструба Д</t>
  </si>
  <si>
    <t>Кашкин В</t>
  </si>
  <si>
    <t>Кияшкин А</t>
  </si>
  <si>
    <t>Котляров Н</t>
  </si>
  <si>
    <t>Лазарев С</t>
  </si>
  <si>
    <t>Мисходжев Р</t>
  </si>
  <si>
    <t>Москаленко Ж</t>
  </si>
  <si>
    <t>Мясникова Н</t>
  </si>
  <si>
    <t>Новикова К</t>
  </si>
  <si>
    <t>Попов В</t>
  </si>
  <si>
    <t>Руденко С</t>
  </si>
  <si>
    <t>Тарапатин В</t>
  </si>
  <si>
    <t>Хохлов С</t>
  </si>
  <si>
    <t>Шатыгина И</t>
  </si>
  <si>
    <t>Шубин В</t>
  </si>
  <si>
    <t>Шукаев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</si>
</sst>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11" fillId="34" borderId="0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1" fillId="34" borderId="13" xfId="0" applyNumberFormat="1" applyFont="1" applyFill="1" applyBorder="1" applyAlignment="1">
      <alignment horizontal="center"/>
    </xf>
    <xf numFmtId="1" fontId="11" fillId="34" borderId="14" xfId="0" applyNumberFormat="1" applyFont="1" applyFill="1" applyBorder="1" applyAlignment="1">
      <alignment horizontal="center"/>
    </xf>
    <xf numFmtId="1" fontId="11" fillId="34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11" fillId="34" borderId="16" xfId="0" applyNumberFormat="1" applyFont="1" applyFill="1" applyBorder="1" applyAlignment="1">
      <alignment horizontal="center"/>
    </xf>
    <xf numFmtId="1" fontId="26" fillId="34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5" fillId="36" borderId="1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5" fillId="37" borderId="2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2" fillId="0" borderId="18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5" fillId="36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24" fillId="36" borderId="20" xfId="53" applyFont="1" applyFill="1" applyBorder="1" applyAlignment="1">
      <alignment horizontal="center"/>
      <protection/>
    </xf>
    <xf numFmtId="164" fontId="5" fillId="34" borderId="2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/>
    </xf>
    <xf numFmtId="0" fontId="7" fillId="38" borderId="20" xfId="0" applyFont="1" applyFill="1" applyBorder="1" applyAlignment="1" applyProtection="1">
      <alignment/>
      <protection locked="0"/>
    </xf>
    <xf numFmtId="0" fontId="34" fillId="39" borderId="20" xfId="0" applyFont="1" applyFill="1" applyBorder="1" applyAlignment="1">
      <alignment/>
    </xf>
    <xf numFmtId="0" fontId="37" fillId="40" borderId="20" xfId="0" applyFont="1" applyFill="1" applyBorder="1" applyAlignment="1" applyProtection="1">
      <alignment/>
      <protection locked="0"/>
    </xf>
    <xf numFmtId="0" fontId="5" fillId="37" borderId="20" xfId="0" applyFont="1" applyFill="1" applyBorder="1" applyAlignment="1">
      <alignment horizontal="center" vertical="center"/>
    </xf>
    <xf numFmtId="0" fontId="35" fillId="39" borderId="20" xfId="0" applyFont="1" applyFill="1" applyBorder="1" applyAlignment="1" applyProtection="1">
      <alignment/>
      <protection locked="0"/>
    </xf>
    <xf numFmtId="0" fontId="36" fillId="39" borderId="2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55" fillId="38" borderId="20" xfId="0" applyFont="1" applyFill="1" applyBorder="1" applyAlignment="1">
      <alignment/>
    </xf>
    <xf numFmtId="0" fontId="56" fillId="39" borderId="20" xfId="0" applyFont="1" applyFill="1" applyBorder="1" applyAlignment="1">
      <alignment/>
    </xf>
    <xf numFmtId="0" fontId="37" fillId="39" borderId="20" xfId="0" applyFont="1" applyFill="1" applyBorder="1" applyAlignment="1" applyProtection="1">
      <alignment/>
      <protection locked="0"/>
    </xf>
    <xf numFmtId="0" fontId="30" fillId="38" borderId="20" xfId="0" applyFont="1" applyFill="1" applyBorder="1" applyAlignment="1" applyProtection="1">
      <alignment/>
      <protection locked="0"/>
    </xf>
    <xf numFmtId="0" fontId="57" fillId="38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164" fontId="5" fillId="34" borderId="2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/>
    </xf>
    <xf numFmtId="0" fontId="58" fillId="39" borderId="20" xfId="0" applyFont="1" applyFill="1" applyBorder="1" applyAlignment="1">
      <alignment/>
    </xf>
    <xf numFmtId="0" fontId="5" fillId="41" borderId="20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5" fillId="43" borderId="20" xfId="0" applyFont="1" applyFill="1" applyBorder="1" applyAlignment="1">
      <alignment/>
    </xf>
    <xf numFmtId="0" fontId="24" fillId="42" borderId="20" xfId="53" applyFont="1" applyFill="1" applyBorder="1" applyAlignment="1">
      <alignment horizontal="center"/>
      <protection/>
    </xf>
    <xf numFmtId="0" fontId="56" fillId="43" borderId="20" xfId="0" applyFont="1" applyFill="1" applyBorder="1" applyAlignment="1">
      <alignment/>
    </xf>
    <xf numFmtId="0" fontId="37" fillId="43" borderId="20" xfId="0" applyFont="1" applyFill="1" applyBorder="1" applyAlignment="1" applyProtection="1">
      <alignment/>
      <protection locked="0"/>
    </xf>
    <xf numFmtId="0" fontId="30" fillId="43" borderId="20" xfId="0" applyFont="1" applyFill="1" applyBorder="1" applyAlignment="1" applyProtection="1">
      <alignment/>
      <protection locked="0"/>
    </xf>
    <xf numFmtId="0" fontId="5" fillId="42" borderId="20" xfId="0" applyFont="1" applyFill="1" applyBorder="1" applyAlignment="1">
      <alignment horizontal="center" vertical="center"/>
    </xf>
    <xf numFmtId="0" fontId="37" fillId="44" borderId="2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914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591300" y="34480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4"/>
  <sheetViews>
    <sheetView zoomScale="75" zoomScaleNormal="75" zoomScalePageLayoutView="0" workbookViewId="0" topLeftCell="A8">
      <selection activeCell="S36" sqref="S36"/>
    </sheetView>
  </sheetViews>
  <sheetFormatPr defaultColWidth="9.140625" defaultRowHeight="12.75"/>
  <cols>
    <col min="1" max="1" width="5.28125" style="121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122" t="s">
        <v>32</v>
      </c>
      <c r="B5" s="3"/>
      <c r="D5" s="4"/>
      <c r="O5" s="5"/>
      <c r="P5" s="5"/>
    </row>
    <row r="6" spans="5:16" s="6" customFormat="1" ht="14.25" customHeight="1">
      <c r="E6" s="7" t="s">
        <v>31</v>
      </c>
      <c r="G6" s="7" t="s">
        <v>33</v>
      </c>
      <c r="H6" s="7"/>
      <c r="O6" s="8"/>
      <c r="P6" s="8"/>
    </row>
    <row r="7" spans="15:16" s="6" customFormat="1" ht="10.5" customHeight="1" thickBot="1">
      <c r="O7" s="8"/>
      <c r="P7" s="8"/>
    </row>
    <row r="8" spans="1:16" s="11" customFormat="1" ht="13.5" customHeight="1">
      <c r="A8" s="75" t="s">
        <v>14</v>
      </c>
      <c r="B8" s="76" t="s">
        <v>3</v>
      </c>
      <c r="C8" s="77">
        <v>1</v>
      </c>
      <c r="D8" s="78">
        <v>2</v>
      </c>
      <c r="E8" s="77">
        <v>3</v>
      </c>
      <c r="F8" s="78">
        <v>4</v>
      </c>
      <c r="G8" s="77">
        <v>5</v>
      </c>
      <c r="H8" s="78">
        <v>6</v>
      </c>
      <c r="I8" s="76" t="s">
        <v>4</v>
      </c>
      <c r="J8" s="76" t="s">
        <v>5</v>
      </c>
      <c r="K8" s="76" t="s">
        <v>6</v>
      </c>
      <c r="L8" s="76" t="s">
        <v>7</v>
      </c>
      <c r="M8" s="79" t="s">
        <v>8</v>
      </c>
      <c r="N8" s="9" t="s">
        <v>9</v>
      </c>
      <c r="O8" s="9" t="s">
        <v>10</v>
      </c>
      <c r="P8" s="10"/>
    </row>
    <row r="9" spans="1:18" s="11" customFormat="1" ht="13.5" customHeight="1">
      <c r="A9" s="138">
        <v>19</v>
      </c>
      <c r="B9" s="139" t="s">
        <v>45</v>
      </c>
      <c r="C9" s="118">
        <v>264</v>
      </c>
      <c r="D9" s="118">
        <v>259</v>
      </c>
      <c r="E9" s="118">
        <v>223</v>
      </c>
      <c r="F9" s="118">
        <v>210</v>
      </c>
      <c r="G9" s="118">
        <v>212</v>
      </c>
      <c r="H9" s="118">
        <v>172</v>
      </c>
      <c r="I9" s="133">
        <f aca="true" t="shared" si="0" ref="I9:I46">IF(C9&lt;&gt;"",SUM(C9:H9),"")</f>
        <v>1340</v>
      </c>
      <c r="J9" s="134">
        <f aca="true" t="shared" si="1" ref="J9:J46">IF(C9&lt;&gt;"",AVERAGE(C9:H9),"")</f>
        <v>223.33333333333334</v>
      </c>
      <c r="K9" s="135">
        <f aca="true" t="shared" si="2" ref="K9:K46">IF(C9&lt;&gt;"",MAX(C9:H9),"")</f>
        <v>264</v>
      </c>
      <c r="L9" s="135">
        <f aca="true" t="shared" si="3" ref="L9:L46">IF(D9&lt;&gt;"",MAX(C9:H9)-MIN(C9:H9),"")</f>
        <v>92</v>
      </c>
      <c r="M9" s="133">
        <v>1</v>
      </c>
      <c r="N9" s="12">
        <f aca="true" t="shared" si="4" ref="N9:N26">MAX(C9:H9)</f>
        <v>264</v>
      </c>
      <c r="O9" s="13"/>
      <c r="P9" s="13"/>
      <c r="Q9" s="13"/>
      <c r="R9" s="13"/>
    </row>
    <row r="10" spans="1:16" s="11" customFormat="1" ht="13.5" customHeight="1">
      <c r="A10" s="140">
        <v>35</v>
      </c>
      <c r="B10" s="141" t="s">
        <v>61</v>
      </c>
      <c r="C10" s="118">
        <v>237</v>
      </c>
      <c r="D10" s="118">
        <v>222</v>
      </c>
      <c r="E10" s="118">
        <v>218</v>
      </c>
      <c r="F10" s="118">
        <v>235</v>
      </c>
      <c r="G10" s="118">
        <v>202</v>
      </c>
      <c r="H10" s="118">
        <v>223</v>
      </c>
      <c r="I10" s="133">
        <f t="shared" si="0"/>
        <v>1337</v>
      </c>
      <c r="J10" s="134">
        <f t="shared" si="1"/>
        <v>222.83333333333334</v>
      </c>
      <c r="K10" s="135">
        <f t="shared" si="2"/>
        <v>237</v>
      </c>
      <c r="L10" s="135">
        <f t="shared" si="3"/>
        <v>35</v>
      </c>
      <c r="M10" s="133">
        <v>2</v>
      </c>
      <c r="N10" s="12">
        <f t="shared" si="4"/>
        <v>237</v>
      </c>
      <c r="O10" s="14">
        <f aca="true" t="shared" si="5" ref="O10:O26">MIN(C10:H10)</f>
        <v>202</v>
      </c>
      <c r="P10" s="10"/>
    </row>
    <row r="11" spans="1:16" s="11" customFormat="1" ht="13.5" customHeight="1">
      <c r="A11" s="138">
        <v>22</v>
      </c>
      <c r="B11" s="141" t="s">
        <v>81</v>
      </c>
      <c r="C11" s="118">
        <v>194</v>
      </c>
      <c r="D11" s="118">
        <v>222</v>
      </c>
      <c r="E11" s="118">
        <v>195</v>
      </c>
      <c r="F11" s="118">
        <v>266</v>
      </c>
      <c r="G11" s="118">
        <v>242</v>
      </c>
      <c r="H11" s="118">
        <v>191</v>
      </c>
      <c r="I11" s="133">
        <f t="shared" si="0"/>
        <v>1310</v>
      </c>
      <c r="J11" s="134">
        <f t="shared" si="1"/>
        <v>218.33333333333334</v>
      </c>
      <c r="K11" s="135">
        <f t="shared" si="2"/>
        <v>266</v>
      </c>
      <c r="L11" s="135">
        <f t="shared" si="3"/>
        <v>75</v>
      </c>
      <c r="M11" s="133">
        <v>3</v>
      </c>
      <c r="N11" s="12">
        <f t="shared" si="4"/>
        <v>266</v>
      </c>
      <c r="O11" s="14">
        <f t="shared" si="5"/>
        <v>191</v>
      </c>
      <c r="P11" s="10"/>
    </row>
    <row r="12" spans="1:16" s="11" customFormat="1" ht="13.5" customHeight="1">
      <c r="A12" s="138">
        <v>1</v>
      </c>
      <c r="B12" s="139" t="s">
        <v>55</v>
      </c>
      <c r="C12" s="118">
        <v>215</v>
      </c>
      <c r="D12" s="118">
        <v>222</v>
      </c>
      <c r="E12" s="118">
        <v>193</v>
      </c>
      <c r="F12" s="118">
        <v>189</v>
      </c>
      <c r="G12" s="118">
        <v>256</v>
      </c>
      <c r="H12" s="118">
        <v>210</v>
      </c>
      <c r="I12" s="133">
        <f t="shared" si="0"/>
        <v>1285</v>
      </c>
      <c r="J12" s="134">
        <f t="shared" si="1"/>
        <v>214.16666666666666</v>
      </c>
      <c r="K12" s="135">
        <f t="shared" si="2"/>
        <v>256</v>
      </c>
      <c r="L12" s="135">
        <f t="shared" si="3"/>
        <v>67</v>
      </c>
      <c r="M12" s="133">
        <v>4</v>
      </c>
      <c r="N12" s="12">
        <f t="shared" si="4"/>
        <v>256</v>
      </c>
      <c r="O12" s="14">
        <f t="shared" si="5"/>
        <v>189</v>
      </c>
      <c r="P12" s="10"/>
    </row>
    <row r="13" spans="1:16" s="11" customFormat="1" ht="13.5" customHeight="1">
      <c r="A13" s="140">
        <v>42</v>
      </c>
      <c r="B13" s="141" t="s">
        <v>60</v>
      </c>
      <c r="C13" s="118">
        <v>258</v>
      </c>
      <c r="D13" s="118">
        <v>186</v>
      </c>
      <c r="E13" s="118">
        <v>180</v>
      </c>
      <c r="F13" s="118">
        <v>212</v>
      </c>
      <c r="G13" s="118">
        <v>225</v>
      </c>
      <c r="H13" s="118">
        <v>224</v>
      </c>
      <c r="I13" s="133">
        <f t="shared" si="0"/>
        <v>1285</v>
      </c>
      <c r="J13" s="134">
        <f t="shared" si="1"/>
        <v>214.16666666666666</v>
      </c>
      <c r="K13" s="135">
        <f t="shared" si="2"/>
        <v>258</v>
      </c>
      <c r="L13" s="135">
        <f t="shared" si="3"/>
        <v>78</v>
      </c>
      <c r="M13" s="133">
        <v>5</v>
      </c>
      <c r="N13" s="12">
        <f t="shared" si="4"/>
        <v>258</v>
      </c>
      <c r="O13" s="14">
        <f t="shared" si="5"/>
        <v>180</v>
      </c>
      <c r="P13" s="10"/>
    </row>
    <row r="14" spans="1:16" s="11" customFormat="1" ht="13.5" customHeight="1">
      <c r="A14" s="140">
        <v>46</v>
      </c>
      <c r="B14" s="141" t="s">
        <v>65</v>
      </c>
      <c r="C14" s="118">
        <v>222</v>
      </c>
      <c r="D14" s="118">
        <v>243</v>
      </c>
      <c r="E14" s="118">
        <v>208</v>
      </c>
      <c r="F14" s="118">
        <v>190</v>
      </c>
      <c r="G14" s="118">
        <v>199</v>
      </c>
      <c r="H14" s="118">
        <v>214</v>
      </c>
      <c r="I14" s="133">
        <f t="shared" si="0"/>
        <v>1276</v>
      </c>
      <c r="J14" s="134">
        <f t="shared" si="1"/>
        <v>212.66666666666666</v>
      </c>
      <c r="K14" s="135">
        <f t="shared" si="2"/>
        <v>243</v>
      </c>
      <c r="L14" s="135">
        <f t="shared" si="3"/>
        <v>53</v>
      </c>
      <c r="M14" s="133">
        <v>6</v>
      </c>
      <c r="N14" s="12">
        <f t="shared" si="4"/>
        <v>243</v>
      </c>
      <c r="O14" s="14">
        <f t="shared" si="5"/>
        <v>190</v>
      </c>
      <c r="P14" s="10"/>
    </row>
    <row r="15" spans="1:16" s="11" customFormat="1" ht="13.5" customHeight="1">
      <c r="A15" s="140">
        <v>29</v>
      </c>
      <c r="B15" s="141" t="s">
        <v>58</v>
      </c>
      <c r="C15" s="118">
        <v>253</v>
      </c>
      <c r="D15" s="118">
        <v>193</v>
      </c>
      <c r="E15" s="118">
        <v>212</v>
      </c>
      <c r="F15" s="118">
        <v>193</v>
      </c>
      <c r="G15" s="118">
        <v>210</v>
      </c>
      <c r="H15" s="118">
        <v>214</v>
      </c>
      <c r="I15" s="133">
        <f t="shared" si="0"/>
        <v>1275</v>
      </c>
      <c r="J15" s="134">
        <f t="shared" si="1"/>
        <v>212.5</v>
      </c>
      <c r="K15" s="135">
        <f t="shared" si="2"/>
        <v>253</v>
      </c>
      <c r="L15" s="135">
        <f t="shared" si="3"/>
        <v>60</v>
      </c>
      <c r="M15" s="133">
        <v>7</v>
      </c>
      <c r="N15" s="12">
        <f t="shared" si="4"/>
        <v>253</v>
      </c>
      <c r="O15" s="14">
        <f t="shared" si="5"/>
        <v>193</v>
      </c>
      <c r="P15" s="10"/>
    </row>
    <row r="16" spans="1:16" s="11" customFormat="1" ht="13.5" customHeight="1">
      <c r="A16" s="140">
        <v>44</v>
      </c>
      <c r="B16" s="142" t="s">
        <v>57</v>
      </c>
      <c r="C16" s="118">
        <v>203</v>
      </c>
      <c r="D16" s="118">
        <v>193</v>
      </c>
      <c r="E16" s="118">
        <v>224</v>
      </c>
      <c r="F16" s="118">
        <v>212</v>
      </c>
      <c r="G16" s="118">
        <v>226</v>
      </c>
      <c r="H16" s="118">
        <v>213</v>
      </c>
      <c r="I16" s="133">
        <f t="shared" si="0"/>
        <v>1271</v>
      </c>
      <c r="J16" s="134">
        <f t="shared" si="1"/>
        <v>211.83333333333334</v>
      </c>
      <c r="K16" s="135">
        <f t="shared" si="2"/>
        <v>226</v>
      </c>
      <c r="L16" s="135">
        <f t="shared" si="3"/>
        <v>33</v>
      </c>
      <c r="M16" s="133">
        <v>8</v>
      </c>
      <c r="N16" s="12">
        <f t="shared" si="4"/>
        <v>226</v>
      </c>
      <c r="O16" s="14">
        <f t="shared" si="5"/>
        <v>193</v>
      </c>
      <c r="P16" s="10"/>
    </row>
    <row r="17" spans="1:16" s="11" customFormat="1" ht="13.5" customHeight="1">
      <c r="A17" s="140">
        <v>25</v>
      </c>
      <c r="B17" s="141" t="s">
        <v>70</v>
      </c>
      <c r="C17" s="118">
        <v>193</v>
      </c>
      <c r="D17" s="118">
        <v>191</v>
      </c>
      <c r="E17" s="118">
        <v>212</v>
      </c>
      <c r="F17" s="118">
        <v>192</v>
      </c>
      <c r="G17" s="118">
        <v>224</v>
      </c>
      <c r="H17" s="118">
        <v>258</v>
      </c>
      <c r="I17" s="133">
        <f t="shared" si="0"/>
        <v>1270</v>
      </c>
      <c r="J17" s="134">
        <f t="shared" si="1"/>
        <v>211.66666666666666</v>
      </c>
      <c r="K17" s="135">
        <f t="shared" si="2"/>
        <v>258</v>
      </c>
      <c r="L17" s="135">
        <f t="shared" si="3"/>
        <v>67</v>
      </c>
      <c r="M17" s="133">
        <v>9</v>
      </c>
      <c r="N17" s="12">
        <f t="shared" si="4"/>
        <v>258</v>
      </c>
      <c r="O17" s="14">
        <f t="shared" si="5"/>
        <v>191</v>
      </c>
      <c r="P17" s="10"/>
    </row>
    <row r="18" spans="1:16" s="11" customFormat="1" ht="13.5" customHeight="1">
      <c r="A18" s="138">
        <v>7</v>
      </c>
      <c r="B18" s="139" t="s">
        <v>50</v>
      </c>
      <c r="C18" s="118">
        <v>199</v>
      </c>
      <c r="D18" s="118">
        <v>212</v>
      </c>
      <c r="E18" s="118">
        <v>214</v>
      </c>
      <c r="F18" s="118">
        <v>226</v>
      </c>
      <c r="G18" s="118">
        <v>223</v>
      </c>
      <c r="H18" s="118">
        <v>179</v>
      </c>
      <c r="I18" s="133">
        <f t="shared" si="0"/>
        <v>1253</v>
      </c>
      <c r="J18" s="134">
        <f t="shared" si="1"/>
        <v>208.83333333333334</v>
      </c>
      <c r="K18" s="135">
        <f t="shared" si="2"/>
        <v>226</v>
      </c>
      <c r="L18" s="135">
        <f t="shared" si="3"/>
        <v>47</v>
      </c>
      <c r="M18" s="133">
        <v>10</v>
      </c>
      <c r="N18" s="12">
        <f t="shared" si="4"/>
        <v>226</v>
      </c>
      <c r="O18" s="14">
        <f t="shared" si="5"/>
        <v>179</v>
      </c>
      <c r="P18" s="10"/>
    </row>
    <row r="19" spans="1:16" s="11" customFormat="1" ht="13.5" customHeight="1">
      <c r="A19" s="140">
        <v>38</v>
      </c>
      <c r="B19" s="141" t="s">
        <v>67</v>
      </c>
      <c r="C19" s="118">
        <v>180</v>
      </c>
      <c r="D19" s="118">
        <v>225</v>
      </c>
      <c r="E19" s="118">
        <v>208</v>
      </c>
      <c r="F19" s="118">
        <v>207</v>
      </c>
      <c r="G19" s="118">
        <v>228</v>
      </c>
      <c r="H19" s="118">
        <v>200</v>
      </c>
      <c r="I19" s="133">
        <f t="shared" si="0"/>
        <v>1248</v>
      </c>
      <c r="J19" s="134">
        <f t="shared" si="1"/>
        <v>208</v>
      </c>
      <c r="K19" s="135">
        <f t="shared" si="2"/>
        <v>228</v>
      </c>
      <c r="L19" s="135">
        <f t="shared" si="3"/>
        <v>48</v>
      </c>
      <c r="M19" s="133">
        <v>11</v>
      </c>
      <c r="N19" s="12">
        <f t="shared" si="4"/>
        <v>228</v>
      </c>
      <c r="O19" s="14">
        <f t="shared" si="5"/>
        <v>180</v>
      </c>
      <c r="P19" s="10"/>
    </row>
    <row r="20" spans="1:16" s="11" customFormat="1" ht="13.5" customHeight="1">
      <c r="A20" s="138">
        <v>2</v>
      </c>
      <c r="B20" s="139" t="s">
        <v>53</v>
      </c>
      <c r="C20" s="118">
        <v>204</v>
      </c>
      <c r="D20" s="118">
        <v>205</v>
      </c>
      <c r="E20" s="118">
        <v>230</v>
      </c>
      <c r="F20" s="118">
        <v>184</v>
      </c>
      <c r="G20" s="118">
        <v>184</v>
      </c>
      <c r="H20" s="118">
        <v>227</v>
      </c>
      <c r="I20" s="133">
        <f t="shared" si="0"/>
        <v>1234</v>
      </c>
      <c r="J20" s="134">
        <f t="shared" si="1"/>
        <v>205.66666666666666</v>
      </c>
      <c r="K20" s="135">
        <f t="shared" si="2"/>
        <v>230</v>
      </c>
      <c r="L20" s="135">
        <f t="shared" si="3"/>
        <v>46</v>
      </c>
      <c r="M20" s="133">
        <v>12</v>
      </c>
      <c r="N20" s="12">
        <f t="shared" si="4"/>
        <v>230</v>
      </c>
      <c r="O20" s="14">
        <f t="shared" si="5"/>
        <v>184</v>
      </c>
      <c r="P20" s="10"/>
    </row>
    <row r="21" spans="1:16" s="11" customFormat="1" ht="13.5" customHeight="1">
      <c r="A21" s="140">
        <v>47</v>
      </c>
      <c r="B21" s="142" t="s">
        <v>59</v>
      </c>
      <c r="C21" s="118">
        <v>188</v>
      </c>
      <c r="D21" s="118">
        <v>205</v>
      </c>
      <c r="E21" s="118">
        <v>204</v>
      </c>
      <c r="F21" s="118">
        <v>234</v>
      </c>
      <c r="G21" s="118">
        <v>176</v>
      </c>
      <c r="H21" s="118">
        <v>221</v>
      </c>
      <c r="I21" s="133">
        <f t="shared" si="0"/>
        <v>1228</v>
      </c>
      <c r="J21" s="134">
        <f t="shared" si="1"/>
        <v>204.66666666666666</v>
      </c>
      <c r="K21" s="135">
        <f t="shared" si="2"/>
        <v>234</v>
      </c>
      <c r="L21" s="135">
        <f t="shared" si="3"/>
        <v>58</v>
      </c>
      <c r="M21" s="133">
        <v>13</v>
      </c>
      <c r="N21" s="12">
        <f t="shared" si="4"/>
        <v>234</v>
      </c>
      <c r="O21" s="14">
        <f t="shared" si="5"/>
        <v>176</v>
      </c>
      <c r="P21" s="10"/>
    </row>
    <row r="22" spans="1:16" s="11" customFormat="1" ht="13.5" customHeight="1">
      <c r="A22" s="140">
        <v>16</v>
      </c>
      <c r="B22" s="139" t="s">
        <v>49</v>
      </c>
      <c r="C22" s="118">
        <v>191</v>
      </c>
      <c r="D22" s="118">
        <v>230</v>
      </c>
      <c r="E22" s="118">
        <v>195</v>
      </c>
      <c r="F22" s="118">
        <v>196</v>
      </c>
      <c r="G22" s="118">
        <v>181</v>
      </c>
      <c r="H22" s="118">
        <v>225</v>
      </c>
      <c r="I22" s="133">
        <f t="shared" si="0"/>
        <v>1218</v>
      </c>
      <c r="J22" s="134">
        <f t="shared" si="1"/>
        <v>203</v>
      </c>
      <c r="K22" s="135">
        <f t="shared" si="2"/>
        <v>230</v>
      </c>
      <c r="L22" s="135">
        <f t="shared" si="3"/>
        <v>49</v>
      </c>
      <c r="M22" s="133">
        <v>14</v>
      </c>
      <c r="N22" s="12">
        <f t="shared" si="4"/>
        <v>230</v>
      </c>
      <c r="O22" s="14">
        <f t="shared" si="5"/>
        <v>181</v>
      </c>
      <c r="P22" s="10"/>
    </row>
    <row r="23" spans="1:16" s="11" customFormat="1" ht="13.5" customHeight="1">
      <c r="A23" s="140">
        <v>24</v>
      </c>
      <c r="B23" s="141" t="s">
        <v>68</v>
      </c>
      <c r="C23" s="118">
        <v>215</v>
      </c>
      <c r="D23" s="118">
        <v>200</v>
      </c>
      <c r="E23" s="118">
        <v>221</v>
      </c>
      <c r="F23" s="118">
        <v>179</v>
      </c>
      <c r="G23" s="118">
        <v>189</v>
      </c>
      <c r="H23" s="118">
        <v>200</v>
      </c>
      <c r="I23" s="133">
        <f t="shared" si="0"/>
        <v>1204</v>
      </c>
      <c r="J23" s="134">
        <f t="shared" si="1"/>
        <v>200.66666666666666</v>
      </c>
      <c r="K23" s="135">
        <f t="shared" si="2"/>
        <v>221</v>
      </c>
      <c r="L23" s="135">
        <f t="shared" si="3"/>
        <v>42</v>
      </c>
      <c r="M23" s="133">
        <v>15</v>
      </c>
      <c r="N23" s="12">
        <f t="shared" si="4"/>
        <v>221</v>
      </c>
      <c r="O23" s="14">
        <f t="shared" si="5"/>
        <v>179</v>
      </c>
      <c r="P23" s="10"/>
    </row>
    <row r="24" spans="1:16" s="11" customFormat="1" ht="13.5" customHeight="1">
      <c r="A24" s="138">
        <v>14</v>
      </c>
      <c r="B24" s="143" t="s">
        <v>40</v>
      </c>
      <c r="C24" s="118">
        <v>245</v>
      </c>
      <c r="D24" s="118">
        <v>195</v>
      </c>
      <c r="E24" s="118">
        <v>187</v>
      </c>
      <c r="F24" s="118">
        <v>215</v>
      </c>
      <c r="G24" s="118">
        <v>167</v>
      </c>
      <c r="H24" s="118">
        <v>195</v>
      </c>
      <c r="I24" s="133">
        <f t="shared" si="0"/>
        <v>1204</v>
      </c>
      <c r="J24" s="134">
        <f t="shared" si="1"/>
        <v>200.66666666666666</v>
      </c>
      <c r="K24" s="135">
        <f t="shared" si="2"/>
        <v>245</v>
      </c>
      <c r="L24" s="135">
        <f t="shared" si="3"/>
        <v>78</v>
      </c>
      <c r="M24" s="133">
        <v>16</v>
      </c>
      <c r="N24" s="12">
        <f t="shared" si="4"/>
        <v>245</v>
      </c>
      <c r="O24" s="14">
        <f t="shared" si="5"/>
        <v>167</v>
      </c>
      <c r="P24" s="10"/>
    </row>
    <row r="25" spans="1:16" s="11" customFormat="1" ht="13.5" customHeight="1">
      <c r="A25" s="110">
        <v>43</v>
      </c>
      <c r="B25" s="129" t="s">
        <v>71</v>
      </c>
      <c r="C25" s="118">
        <v>192</v>
      </c>
      <c r="D25" s="118">
        <v>193</v>
      </c>
      <c r="E25" s="118">
        <v>243</v>
      </c>
      <c r="F25" s="118">
        <v>165</v>
      </c>
      <c r="G25" s="118">
        <v>215</v>
      </c>
      <c r="H25" s="118">
        <v>187</v>
      </c>
      <c r="I25" s="133">
        <f t="shared" si="0"/>
        <v>1195</v>
      </c>
      <c r="J25" s="134">
        <f t="shared" si="1"/>
        <v>199.16666666666666</v>
      </c>
      <c r="K25" s="135">
        <f t="shared" si="2"/>
        <v>243</v>
      </c>
      <c r="L25" s="135">
        <f t="shared" si="3"/>
        <v>78</v>
      </c>
      <c r="M25" s="133">
        <v>17</v>
      </c>
      <c r="N25" s="12">
        <f t="shared" si="4"/>
        <v>243</v>
      </c>
      <c r="O25" s="14">
        <f t="shared" si="5"/>
        <v>165</v>
      </c>
      <c r="P25" s="10"/>
    </row>
    <row r="26" spans="1:16" s="11" customFormat="1" ht="13.5" customHeight="1">
      <c r="A26" s="113">
        <v>4</v>
      </c>
      <c r="B26" s="128" t="s">
        <v>47</v>
      </c>
      <c r="C26" s="118">
        <v>216</v>
      </c>
      <c r="D26" s="118">
        <v>149</v>
      </c>
      <c r="E26" s="118">
        <v>156</v>
      </c>
      <c r="F26" s="118">
        <v>202</v>
      </c>
      <c r="G26" s="118">
        <v>256</v>
      </c>
      <c r="H26" s="118">
        <v>205</v>
      </c>
      <c r="I26" s="133">
        <f t="shared" si="0"/>
        <v>1184</v>
      </c>
      <c r="J26" s="134">
        <f t="shared" si="1"/>
        <v>197.33333333333334</v>
      </c>
      <c r="K26" s="135">
        <f t="shared" si="2"/>
        <v>256</v>
      </c>
      <c r="L26" s="135">
        <f t="shared" si="3"/>
        <v>107</v>
      </c>
      <c r="M26" s="133">
        <v>18</v>
      </c>
      <c r="N26" s="12">
        <f t="shared" si="4"/>
        <v>256</v>
      </c>
      <c r="O26" s="14">
        <f t="shared" si="5"/>
        <v>149</v>
      </c>
      <c r="P26" s="10"/>
    </row>
    <row r="27" spans="1:16" s="11" customFormat="1" ht="13.5" customHeight="1">
      <c r="A27" s="113">
        <v>39</v>
      </c>
      <c r="B27" s="129" t="s">
        <v>80</v>
      </c>
      <c r="C27" s="118">
        <v>172</v>
      </c>
      <c r="D27" s="118">
        <v>227</v>
      </c>
      <c r="E27" s="118">
        <v>201</v>
      </c>
      <c r="F27" s="118">
        <v>189</v>
      </c>
      <c r="G27" s="118">
        <v>193</v>
      </c>
      <c r="H27" s="118">
        <v>201</v>
      </c>
      <c r="I27" s="133">
        <f t="shared" si="0"/>
        <v>1183</v>
      </c>
      <c r="J27" s="134">
        <f t="shared" si="1"/>
        <v>197.16666666666666</v>
      </c>
      <c r="K27" s="135">
        <f t="shared" si="2"/>
        <v>227</v>
      </c>
      <c r="L27" s="135">
        <f t="shared" si="3"/>
        <v>55</v>
      </c>
      <c r="M27" s="133">
        <v>19</v>
      </c>
      <c r="N27" s="12">
        <f>MAX(C44:H44)</f>
        <v>201</v>
      </c>
      <c r="O27" s="14">
        <f>MIN(C44:H44)</f>
        <v>130</v>
      </c>
      <c r="P27" s="10"/>
    </row>
    <row r="28" spans="1:16" s="11" customFormat="1" ht="13.5" customHeight="1">
      <c r="A28" s="110">
        <v>21</v>
      </c>
      <c r="B28" s="132" t="s">
        <v>46</v>
      </c>
      <c r="C28" s="118">
        <v>192</v>
      </c>
      <c r="D28" s="118">
        <v>153</v>
      </c>
      <c r="E28" s="118">
        <v>199</v>
      </c>
      <c r="F28" s="118">
        <v>180</v>
      </c>
      <c r="G28" s="118">
        <v>224</v>
      </c>
      <c r="H28" s="118">
        <v>215</v>
      </c>
      <c r="I28" s="133">
        <f t="shared" si="0"/>
        <v>1163</v>
      </c>
      <c r="J28" s="134">
        <f t="shared" si="1"/>
        <v>193.83333333333334</v>
      </c>
      <c r="K28" s="135">
        <f t="shared" si="2"/>
        <v>224</v>
      </c>
      <c r="L28" s="135">
        <f t="shared" si="3"/>
        <v>71</v>
      </c>
      <c r="M28" s="133">
        <v>20</v>
      </c>
      <c r="N28" s="12">
        <f>MAX(C45:H45)</f>
        <v>180</v>
      </c>
      <c r="O28" s="14">
        <f>MIN(C45:H45)</f>
        <v>144</v>
      </c>
      <c r="P28" s="10"/>
    </row>
    <row r="29" spans="1:16" s="11" customFormat="1" ht="13.5" customHeight="1">
      <c r="A29" s="110">
        <v>5</v>
      </c>
      <c r="B29" s="128" t="s">
        <v>54</v>
      </c>
      <c r="C29" s="118">
        <v>186</v>
      </c>
      <c r="D29" s="118">
        <v>246</v>
      </c>
      <c r="E29" s="118">
        <v>193</v>
      </c>
      <c r="F29" s="118">
        <v>170</v>
      </c>
      <c r="G29" s="118">
        <v>177</v>
      </c>
      <c r="H29" s="118">
        <v>186</v>
      </c>
      <c r="I29" s="133">
        <f t="shared" si="0"/>
        <v>1158</v>
      </c>
      <c r="J29" s="134">
        <f t="shared" si="1"/>
        <v>193</v>
      </c>
      <c r="K29" s="135">
        <f t="shared" si="2"/>
        <v>246</v>
      </c>
      <c r="L29" s="135">
        <f t="shared" si="3"/>
        <v>76</v>
      </c>
      <c r="M29" s="133">
        <v>21</v>
      </c>
      <c r="N29" s="12"/>
      <c r="O29" s="14"/>
      <c r="P29" s="10"/>
    </row>
    <row r="30" spans="1:16" s="11" customFormat="1" ht="13.5" customHeight="1">
      <c r="A30" s="113">
        <v>10</v>
      </c>
      <c r="B30" s="128" t="s">
        <v>36</v>
      </c>
      <c r="C30" s="118">
        <v>194</v>
      </c>
      <c r="D30" s="118">
        <v>236</v>
      </c>
      <c r="E30" s="118">
        <v>174</v>
      </c>
      <c r="F30" s="118">
        <v>158</v>
      </c>
      <c r="G30" s="118">
        <v>159</v>
      </c>
      <c r="H30" s="118">
        <v>222</v>
      </c>
      <c r="I30" s="133">
        <f t="shared" si="0"/>
        <v>1143</v>
      </c>
      <c r="J30" s="134">
        <f t="shared" si="1"/>
        <v>190.5</v>
      </c>
      <c r="K30" s="135">
        <f t="shared" si="2"/>
        <v>236</v>
      </c>
      <c r="L30" s="135">
        <f t="shared" si="3"/>
        <v>78</v>
      </c>
      <c r="M30" s="133">
        <v>22</v>
      </c>
      <c r="N30" s="12"/>
      <c r="O30" s="14"/>
      <c r="P30" s="10"/>
    </row>
    <row r="31" spans="1:16" s="11" customFormat="1" ht="13.5" customHeight="1">
      <c r="A31" s="110">
        <v>15</v>
      </c>
      <c r="B31" s="131" t="s">
        <v>37</v>
      </c>
      <c r="C31" s="118">
        <v>221</v>
      </c>
      <c r="D31" s="118">
        <v>171</v>
      </c>
      <c r="E31" s="118">
        <v>191</v>
      </c>
      <c r="F31" s="118">
        <v>176</v>
      </c>
      <c r="G31" s="118">
        <v>206</v>
      </c>
      <c r="H31" s="118">
        <v>173</v>
      </c>
      <c r="I31" s="133">
        <f t="shared" si="0"/>
        <v>1138</v>
      </c>
      <c r="J31" s="134">
        <f t="shared" si="1"/>
        <v>189.66666666666666</v>
      </c>
      <c r="K31" s="135">
        <f t="shared" si="2"/>
        <v>221</v>
      </c>
      <c r="L31" s="135">
        <f t="shared" si="3"/>
        <v>50</v>
      </c>
      <c r="M31" s="133">
        <v>23</v>
      </c>
      <c r="N31" s="12"/>
      <c r="O31" s="14"/>
      <c r="P31" s="10"/>
    </row>
    <row r="32" spans="1:16" s="11" customFormat="1" ht="13.5" customHeight="1">
      <c r="A32" s="113">
        <v>17</v>
      </c>
      <c r="B32" s="128" t="s">
        <v>52</v>
      </c>
      <c r="C32" s="118">
        <v>152</v>
      </c>
      <c r="D32" s="118">
        <v>177</v>
      </c>
      <c r="E32" s="118">
        <v>195</v>
      </c>
      <c r="F32" s="118">
        <v>241</v>
      </c>
      <c r="G32" s="118">
        <v>214</v>
      </c>
      <c r="H32" s="118">
        <v>159</v>
      </c>
      <c r="I32" s="133">
        <f t="shared" si="0"/>
        <v>1138</v>
      </c>
      <c r="J32" s="134">
        <f t="shared" si="1"/>
        <v>189.66666666666666</v>
      </c>
      <c r="K32" s="135">
        <f t="shared" si="2"/>
        <v>241</v>
      </c>
      <c r="L32" s="135">
        <f t="shared" si="3"/>
        <v>89</v>
      </c>
      <c r="M32" s="133">
        <v>24</v>
      </c>
      <c r="N32" s="12"/>
      <c r="O32" s="14"/>
      <c r="P32" s="10"/>
    </row>
    <row r="33" spans="1:16" s="11" customFormat="1" ht="13.5" customHeight="1">
      <c r="A33" s="110">
        <v>8</v>
      </c>
      <c r="B33" s="131" t="s">
        <v>51</v>
      </c>
      <c r="C33" s="118">
        <v>157</v>
      </c>
      <c r="D33" s="118">
        <v>179</v>
      </c>
      <c r="E33" s="118">
        <v>223</v>
      </c>
      <c r="F33" s="118">
        <v>187</v>
      </c>
      <c r="G33" s="118">
        <v>202</v>
      </c>
      <c r="H33" s="118">
        <v>189</v>
      </c>
      <c r="I33" s="133">
        <f t="shared" si="0"/>
        <v>1137</v>
      </c>
      <c r="J33" s="134">
        <f t="shared" si="1"/>
        <v>189.5</v>
      </c>
      <c r="K33" s="135">
        <f t="shared" si="2"/>
        <v>223</v>
      </c>
      <c r="L33" s="135">
        <f t="shared" si="3"/>
        <v>66</v>
      </c>
      <c r="M33" s="133">
        <v>25</v>
      </c>
      <c r="N33" s="12"/>
      <c r="O33" s="14"/>
      <c r="P33" s="10"/>
    </row>
    <row r="34" spans="1:16" s="11" customFormat="1" ht="13.5" customHeight="1">
      <c r="A34" s="113">
        <v>20</v>
      </c>
      <c r="B34" s="128" t="s">
        <v>43</v>
      </c>
      <c r="C34" s="118">
        <v>219</v>
      </c>
      <c r="D34" s="118">
        <v>163</v>
      </c>
      <c r="E34" s="118">
        <v>205</v>
      </c>
      <c r="F34" s="118">
        <v>187</v>
      </c>
      <c r="G34" s="118">
        <v>164</v>
      </c>
      <c r="H34" s="118">
        <v>190</v>
      </c>
      <c r="I34" s="133">
        <f t="shared" si="0"/>
        <v>1128</v>
      </c>
      <c r="J34" s="134">
        <f t="shared" si="1"/>
        <v>188</v>
      </c>
      <c r="K34" s="135">
        <f t="shared" si="2"/>
        <v>219</v>
      </c>
      <c r="L34" s="135">
        <f t="shared" si="3"/>
        <v>56</v>
      </c>
      <c r="M34" s="133">
        <v>26</v>
      </c>
      <c r="N34" s="12"/>
      <c r="O34" s="14"/>
      <c r="P34" s="10"/>
    </row>
    <row r="35" spans="1:16" s="11" customFormat="1" ht="13.5" customHeight="1">
      <c r="A35" s="110">
        <v>3</v>
      </c>
      <c r="B35" s="128" t="s">
        <v>35</v>
      </c>
      <c r="C35" s="118">
        <v>185</v>
      </c>
      <c r="D35" s="118">
        <v>175</v>
      </c>
      <c r="E35" s="118">
        <v>218</v>
      </c>
      <c r="F35" s="118">
        <v>188</v>
      </c>
      <c r="G35" s="118">
        <v>185</v>
      </c>
      <c r="H35" s="118">
        <v>174</v>
      </c>
      <c r="I35" s="133">
        <f t="shared" si="0"/>
        <v>1125</v>
      </c>
      <c r="J35" s="134">
        <f t="shared" si="1"/>
        <v>187.5</v>
      </c>
      <c r="K35" s="135">
        <f t="shared" si="2"/>
        <v>218</v>
      </c>
      <c r="L35" s="135">
        <f t="shared" si="3"/>
        <v>44</v>
      </c>
      <c r="M35" s="133">
        <v>27</v>
      </c>
      <c r="N35" s="12"/>
      <c r="O35" s="14"/>
      <c r="P35" s="10"/>
    </row>
    <row r="36" spans="1:16" s="11" customFormat="1" ht="13.5" customHeight="1">
      <c r="A36" s="110">
        <v>26</v>
      </c>
      <c r="B36" s="129" t="s">
        <v>62</v>
      </c>
      <c r="C36" s="118">
        <v>189</v>
      </c>
      <c r="D36" s="118">
        <v>170</v>
      </c>
      <c r="E36" s="118">
        <v>213</v>
      </c>
      <c r="F36" s="118">
        <v>179</v>
      </c>
      <c r="G36" s="118">
        <v>183</v>
      </c>
      <c r="H36" s="118">
        <v>176</v>
      </c>
      <c r="I36" s="133">
        <f t="shared" si="0"/>
        <v>1110</v>
      </c>
      <c r="J36" s="134">
        <f t="shared" si="1"/>
        <v>185</v>
      </c>
      <c r="K36" s="135">
        <f t="shared" si="2"/>
        <v>213</v>
      </c>
      <c r="L36" s="135">
        <f t="shared" si="3"/>
        <v>43</v>
      </c>
      <c r="M36" s="133">
        <v>28</v>
      </c>
      <c r="N36" s="12"/>
      <c r="O36" s="14"/>
      <c r="P36" s="10"/>
    </row>
    <row r="37" spans="1:16" s="11" customFormat="1" ht="13.5" customHeight="1">
      <c r="A37" s="110">
        <v>31</v>
      </c>
      <c r="B37" s="129" t="s">
        <v>77</v>
      </c>
      <c r="C37" s="118">
        <v>161</v>
      </c>
      <c r="D37" s="118">
        <v>181</v>
      </c>
      <c r="E37" s="118">
        <v>181</v>
      </c>
      <c r="F37" s="118">
        <v>222</v>
      </c>
      <c r="G37" s="118">
        <v>179</v>
      </c>
      <c r="H37" s="118">
        <v>173</v>
      </c>
      <c r="I37" s="133">
        <f t="shared" si="0"/>
        <v>1097</v>
      </c>
      <c r="J37" s="134">
        <f t="shared" si="1"/>
        <v>182.83333333333334</v>
      </c>
      <c r="K37" s="135">
        <f t="shared" si="2"/>
        <v>222</v>
      </c>
      <c r="L37" s="135">
        <f t="shared" si="3"/>
        <v>61</v>
      </c>
      <c r="M37" s="133">
        <v>29</v>
      </c>
      <c r="N37" s="12"/>
      <c r="O37" s="14"/>
      <c r="P37" s="10"/>
    </row>
    <row r="38" spans="1:16" s="11" customFormat="1" ht="13.5" customHeight="1">
      <c r="A38" s="110">
        <v>40</v>
      </c>
      <c r="B38" s="129" t="s">
        <v>69</v>
      </c>
      <c r="C38" s="118">
        <v>163</v>
      </c>
      <c r="D38" s="118">
        <v>163</v>
      </c>
      <c r="E38" s="118">
        <v>189</v>
      </c>
      <c r="F38" s="118">
        <v>194</v>
      </c>
      <c r="G38" s="118">
        <v>204</v>
      </c>
      <c r="H38" s="118">
        <v>179</v>
      </c>
      <c r="I38" s="133">
        <f t="shared" si="0"/>
        <v>1092</v>
      </c>
      <c r="J38" s="134">
        <f t="shared" si="1"/>
        <v>182</v>
      </c>
      <c r="K38" s="135">
        <f t="shared" si="2"/>
        <v>204</v>
      </c>
      <c r="L38" s="135">
        <f t="shared" si="3"/>
        <v>41</v>
      </c>
      <c r="M38" s="133">
        <v>30</v>
      </c>
      <c r="N38" s="12"/>
      <c r="O38" s="14"/>
      <c r="P38" s="10"/>
    </row>
    <row r="39" spans="1:16" s="11" customFormat="1" ht="13.5" customHeight="1">
      <c r="A39" s="113">
        <v>18</v>
      </c>
      <c r="B39" s="128" t="s">
        <v>42</v>
      </c>
      <c r="C39" s="118">
        <v>160</v>
      </c>
      <c r="D39" s="118">
        <v>182</v>
      </c>
      <c r="E39" s="118">
        <v>186</v>
      </c>
      <c r="F39" s="118">
        <v>188</v>
      </c>
      <c r="G39" s="118">
        <v>180</v>
      </c>
      <c r="H39" s="118">
        <v>188</v>
      </c>
      <c r="I39" s="133">
        <f t="shared" si="0"/>
        <v>1084</v>
      </c>
      <c r="J39" s="134">
        <f t="shared" si="1"/>
        <v>180.66666666666666</v>
      </c>
      <c r="K39" s="135">
        <f t="shared" si="2"/>
        <v>188</v>
      </c>
      <c r="L39" s="135">
        <f t="shared" si="3"/>
        <v>28</v>
      </c>
      <c r="M39" s="133">
        <v>31</v>
      </c>
      <c r="N39" s="12"/>
      <c r="O39" s="14"/>
      <c r="P39" s="10"/>
    </row>
    <row r="40" spans="1:16" s="11" customFormat="1" ht="13.5" customHeight="1">
      <c r="A40" s="113">
        <v>13</v>
      </c>
      <c r="B40" s="128" t="s">
        <v>48</v>
      </c>
      <c r="C40" s="118">
        <v>165</v>
      </c>
      <c r="D40" s="118">
        <v>192</v>
      </c>
      <c r="E40" s="118">
        <v>177</v>
      </c>
      <c r="F40" s="118">
        <v>168</v>
      </c>
      <c r="G40" s="118">
        <v>167</v>
      </c>
      <c r="H40" s="118">
        <v>205</v>
      </c>
      <c r="I40" s="133">
        <f t="shared" si="0"/>
        <v>1074</v>
      </c>
      <c r="J40" s="134">
        <f t="shared" si="1"/>
        <v>179</v>
      </c>
      <c r="K40" s="135">
        <f t="shared" si="2"/>
        <v>205</v>
      </c>
      <c r="L40" s="135">
        <f t="shared" si="3"/>
        <v>40</v>
      </c>
      <c r="M40" s="133">
        <v>32</v>
      </c>
      <c r="N40" s="12"/>
      <c r="O40" s="14"/>
      <c r="P40" s="10"/>
    </row>
    <row r="41" spans="1:16" s="11" customFormat="1" ht="13.5" customHeight="1">
      <c r="A41" s="110">
        <v>36</v>
      </c>
      <c r="B41" s="129" t="s">
        <v>75</v>
      </c>
      <c r="C41" s="118">
        <v>211</v>
      </c>
      <c r="D41" s="118">
        <v>196</v>
      </c>
      <c r="E41" s="118">
        <v>167</v>
      </c>
      <c r="F41" s="118">
        <v>207</v>
      </c>
      <c r="G41" s="118">
        <v>138</v>
      </c>
      <c r="H41" s="118">
        <v>150</v>
      </c>
      <c r="I41" s="133">
        <f t="shared" si="0"/>
        <v>1069</v>
      </c>
      <c r="J41" s="134">
        <f t="shared" si="1"/>
        <v>178.16666666666666</v>
      </c>
      <c r="K41" s="135">
        <f t="shared" si="2"/>
        <v>211</v>
      </c>
      <c r="L41" s="135">
        <f t="shared" si="3"/>
        <v>73</v>
      </c>
      <c r="M41" s="133">
        <v>33</v>
      </c>
      <c r="N41" s="12"/>
      <c r="O41" s="14"/>
      <c r="P41" s="10"/>
    </row>
    <row r="42" spans="1:16" s="11" customFormat="1" ht="13.5" customHeight="1">
      <c r="A42" s="110">
        <v>30</v>
      </c>
      <c r="B42" s="136" t="s">
        <v>76</v>
      </c>
      <c r="C42" s="118">
        <v>155</v>
      </c>
      <c r="D42" s="118">
        <v>178</v>
      </c>
      <c r="E42" s="118">
        <v>196</v>
      </c>
      <c r="F42" s="118">
        <v>190</v>
      </c>
      <c r="G42" s="118">
        <v>186</v>
      </c>
      <c r="H42" s="118">
        <v>161</v>
      </c>
      <c r="I42" s="133">
        <f t="shared" si="0"/>
        <v>1066</v>
      </c>
      <c r="J42" s="134">
        <f t="shared" si="1"/>
        <v>177.66666666666666</v>
      </c>
      <c r="K42" s="135">
        <f t="shared" si="2"/>
        <v>196</v>
      </c>
      <c r="L42" s="135">
        <f t="shared" si="3"/>
        <v>41</v>
      </c>
      <c r="M42" s="133">
        <v>34</v>
      </c>
      <c r="N42" s="12"/>
      <c r="O42" s="14"/>
      <c r="P42" s="10"/>
    </row>
    <row r="43" spans="1:16" s="11" customFormat="1" ht="13.5" customHeight="1">
      <c r="A43" s="110">
        <v>9</v>
      </c>
      <c r="B43" s="128" t="s">
        <v>38</v>
      </c>
      <c r="C43" s="118">
        <v>167</v>
      </c>
      <c r="D43" s="118">
        <v>205</v>
      </c>
      <c r="E43" s="118">
        <v>144</v>
      </c>
      <c r="F43" s="118">
        <v>158</v>
      </c>
      <c r="G43" s="118">
        <v>180</v>
      </c>
      <c r="H43" s="118">
        <v>211</v>
      </c>
      <c r="I43" s="133">
        <f t="shared" si="0"/>
        <v>1065</v>
      </c>
      <c r="J43" s="134">
        <f t="shared" si="1"/>
        <v>177.5</v>
      </c>
      <c r="K43" s="135">
        <f t="shared" si="2"/>
        <v>211</v>
      </c>
      <c r="L43" s="135">
        <f t="shared" si="3"/>
        <v>67</v>
      </c>
      <c r="M43" s="133">
        <v>35</v>
      </c>
      <c r="N43" s="12"/>
      <c r="O43" s="14"/>
      <c r="P43" s="10"/>
    </row>
    <row r="44" spans="1:16" s="11" customFormat="1" ht="13.5" customHeight="1">
      <c r="A44" s="110">
        <v>28</v>
      </c>
      <c r="B44" s="129" t="s">
        <v>63</v>
      </c>
      <c r="C44" s="118">
        <v>130</v>
      </c>
      <c r="D44" s="118">
        <v>201</v>
      </c>
      <c r="E44" s="118">
        <v>174</v>
      </c>
      <c r="F44" s="118">
        <v>201</v>
      </c>
      <c r="G44" s="118">
        <v>153</v>
      </c>
      <c r="H44" s="118">
        <v>190</v>
      </c>
      <c r="I44" s="133">
        <f t="shared" si="0"/>
        <v>1049</v>
      </c>
      <c r="J44" s="134">
        <f t="shared" si="1"/>
        <v>174.83333333333334</v>
      </c>
      <c r="K44" s="135">
        <f t="shared" si="2"/>
        <v>201</v>
      </c>
      <c r="L44" s="135">
        <f t="shared" si="3"/>
        <v>71</v>
      </c>
      <c r="M44" s="133">
        <v>36</v>
      </c>
      <c r="N44" s="12"/>
      <c r="O44" s="14"/>
      <c r="P44" s="10"/>
    </row>
    <row r="45" spans="1:16" s="11" customFormat="1" ht="13.5" customHeight="1">
      <c r="A45" s="110">
        <v>23</v>
      </c>
      <c r="B45" s="129" t="s">
        <v>66</v>
      </c>
      <c r="C45" s="118">
        <v>180</v>
      </c>
      <c r="D45" s="118">
        <v>144</v>
      </c>
      <c r="E45" s="118">
        <v>157</v>
      </c>
      <c r="F45" s="118">
        <v>167</v>
      </c>
      <c r="G45" s="118">
        <v>144</v>
      </c>
      <c r="H45" s="118">
        <v>177</v>
      </c>
      <c r="I45" s="133">
        <f t="shared" si="0"/>
        <v>969</v>
      </c>
      <c r="J45" s="134">
        <f t="shared" si="1"/>
        <v>161.5</v>
      </c>
      <c r="K45" s="135">
        <f t="shared" si="2"/>
        <v>180</v>
      </c>
      <c r="L45" s="135">
        <f t="shared" si="3"/>
        <v>36</v>
      </c>
      <c r="M45" s="133">
        <v>37</v>
      </c>
      <c r="N45" s="12"/>
      <c r="O45" s="14"/>
      <c r="P45" s="10"/>
    </row>
    <row r="46" spans="1:16" s="11" customFormat="1" ht="13.5" customHeight="1">
      <c r="A46" s="110">
        <v>41</v>
      </c>
      <c r="B46" s="129" t="s">
        <v>78</v>
      </c>
      <c r="C46" s="118">
        <v>174</v>
      </c>
      <c r="D46" s="118">
        <v>144</v>
      </c>
      <c r="E46" s="118">
        <v>167</v>
      </c>
      <c r="F46" s="118">
        <v>164</v>
      </c>
      <c r="G46" s="118">
        <v>127</v>
      </c>
      <c r="H46" s="118">
        <v>165</v>
      </c>
      <c r="I46" s="133">
        <f t="shared" si="0"/>
        <v>941</v>
      </c>
      <c r="J46" s="134">
        <f t="shared" si="1"/>
        <v>156.83333333333334</v>
      </c>
      <c r="K46" s="135">
        <f t="shared" si="2"/>
        <v>174</v>
      </c>
      <c r="L46" s="135">
        <f t="shared" si="3"/>
        <v>47</v>
      </c>
      <c r="M46" s="133">
        <v>38</v>
      </c>
      <c r="N46" s="12"/>
      <c r="O46" s="14"/>
      <c r="P46" s="10"/>
    </row>
    <row r="47" spans="1:16" s="11" customFormat="1" ht="13.5" customHeight="1">
      <c r="A47" s="137" t="s">
        <v>11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"/>
      <c r="O47" s="14"/>
      <c r="P47" s="10"/>
    </row>
    <row r="48" spans="1:16" s="11" customFormat="1" ht="13.5" customHeight="1">
      <c r="A48" s="107"/>
      <c r="B48" s="108" t="s">
        <v>3</v>
      </c>
      <c r="C48" s="81">
        <v>1</v>
      </c>
      <c r="D48" s="81">
        <v>2</v>
      </c>
      <c r="E48" s="81">
        <v>3</v>
      </c>
      <c r="F48" s="81">
        <v>4</v>
      </c>
      <c r="G48" s="81">
        <v>5</v>
      </c>
      <c r="H48" s="81">
        <v>6</v>
      </c>
      <c r="I48" s="109" t="s">
        <v>4</v>
      </c>
      <c r="J48" s="109" t="s">
        <v>5</v>
      </c>
      <c r="K48" s="109" t="s">
        <v>6</v>
      </c>
      <c r="L48" s="109" t="s">
        <v>7</v>
      </c>
      <c r="M48" s="109" t="s">
        <v>8</v>
      </c>
      <c r="N48" s="12"/>
      <c r="O48" s="14"/>
      <c r="P48" s="10"/>
    </row>
    <row r="49" spans="1:21" s="11" customFormat="1" ht="13.5" customHeight="1">
      <c r="A49" s="140">
        <v>6</v>
      </c>
      <c r="B49" s="139" t="s">
        <v>41</v>
      </c>
      <c r="C49" s="81">
        <v>188</v>
      </c>
      <c r="D49" s="81">
        <v>191</v>
      </c>
      <c r="E49" s="81">
        <v>221</v>
      </c>
      <c r="F49" s="81">
        <v>257</v>
      </c>
      <c r="G49" s="81">
        <v>215</v>
      </c>
      <c r="H49" s="81">
        <v>193</v>
      </c>
      <c r="I49" s="108">
        <f aca="true" t="shared" si="6" ref="I49:I57">IF(C49&lt;&gt;"",SUM(C49:H49),"")</f>
        <v>1265</v>
      </c>
      <c r="J49" s="111">
        <f aca="true" t="shared" si="7" ref="J49:J57">IF(C49&lt;&gt;"",AVERAGE(C49:H49),"")</f>
        <v>210.83333333333334</v>
      </c>
      <c r="K49" s="112">
        <f aca="true" t="shared" si="8" ref="K49:K57">IF(C49&lt;&gt;"",MAX(C49:H49),"")</f>
        <v>257</v>
      </c>
      <c r="L49" s="112">
        <f aca="true" t="shared" si="9" ref="L49:L57">IF(D49&lt;&gt;"",MAX(C49:H49)-MIN(C49:H49),"")</f>
        <v>69</v>
      </c>
      <c r="M49" s="108">
        <v>1</v>
      </c>
      <c r="N49" s="12"/>
      <c r="O49" s="14"/>
      <c r="P49" s="10"/>
      <c r="Q49" s="10"/>
      <c r="R49" s="10"/>
      <c r="S49" s="10"/>
      <c r="T49" s="10"/>
      <c r="U49" s="10"/>
    </row>
    <row r="50" spans="1:21" s="11" customFormat="1" ht="13.5" customHeight="1">
      <c r="A50" s="140">
        <v>12</v>
      </c>
      <c r="B50" s="141" t="s">
        <v>39</v>
      </c>
      <c r="C50" s="81">
        <v>201</v>
      </c>
      <c r="D50" s="81">
        <v>207</v>
      </c>
      <c r="E50" s="81">
        <v>188</v>
      </c>
      <c r="F50" s="81">
        <v>198</v>
      </c>
      <c r="G50" s="81">
        <v>226</v>
      </c>
      <c r="H50" s="81">
        <v>203</v>
      </c>
      <c r="I50" s="108">
        <f t="shared" si="6"/>
        <v>1223</v>
      </c>
      <c r="J50" s="111">
        <f t="shared" si="7"/>
        <v>203.83333333333334</v>
      </c>
      <c r="K50" s="112">
        <f t="shared" si="8"/>
        <v>226</v>
      </c>
      <c r="L50" s="112">
        <f t="shared" si="9"/>
        <v>38</v>
      </c>
      <c r="M50" s="108">
        <v>2</v>
      </c>
      <c r="N50" s="12"/>
      <c r="O50" s="14"/>
      <c r="P50" s="10"/>
      <c r="Q50" s="10"/>
      <c r="R50" s="10"/>
      <c r="S50" s="10"/>
      <c r="T50" s="10"/>
      <c r="U50" s="10"/>
    </row>
    <row r="51" spans="1:21" s="11" customFormat="1" ht="13.5" customHeight="1">
      <c r="A51" s="138">
        <v>33</v>
      </c>
      <c r="B51" s="141" t="s">
        <v>72</v>
      </c>
      <c r="C51" s="81">
        <v>207</v>
      </c>
      <c r="D51" s="81">
        <v>210</v>
      </c>
      <c r="E51" s="81">
        <v>193</v>
      </c>
      <c r="F51" s="81">
        <v>180</v>
      </c>
      <c r="G51" s="81">
        <v>197</v>
      </c>
      <c r="H51" s="81">
        <v>207</v>
      </c>
      <c r="I51" s="108">
        <f t="shared" si="6"/>
        <v>1194</v>
      </c>
      <c r="J51" s="111">
        <f t="shared" si="7"/>
        <v>199</v>
      </c>
      <c r="K51" s="112">
        <f t="shared" si="8"/>
        <v>210</v>
      </c>
      <c r="L51" s="112">
        <f t="shared" si="9"/>
        <v>30</v>
      </c>
      <c r="M51" s="108">
        <v>3</v>
      </c>
      <c r="N51" s="12"/>
      <c r="O51" s="14"/>
      <c r="P51" s="10"/>
      <c r="Q51" s="10"/>
      <c r="R51" s="10"/>
      <c r="S51" s="10"/>
      <c r="T51" s="10"/>
      <c r="U51" s="10"/>
    </row>
    <row r="52" spans="1:21" s="11" customFormat="1" ht="15.75" customHeight="1">
      <c r="A52" s="138">
        <v>45</v>
      </c>
      <c r="B52" s="141" t="s">
        <v>64</v>
      </c>
      <c r="C52" s="81">
        <v>200</v>
      </c>
      <c r="D52" s="81">
        <v>177</v>
      </c>
      <c r="E52" s="81">
        <v>181</v>
      </c>
      <c r="F52" s="81">
        <v>180</v>
      </c>
      <c r="G52" s="81">
        <v>169</v>
      </c>
      <c r="H52" s="81">
        <v>192</v>
      </c>
      <c r="I52" s="108">
        <f t="shared" si="6"/>
        <v>1099</v>
      </c>
      <c r="J52" s="111">
        <f t="shared" si="7"/>
        <v>183.16666666666666</v>
      </c>
      <c r="K52" s="112">
        <f t="shared" si="8"/>
        <v>200</v>
      </c>
      <c r="L52" s="112">
        <f t="shared" si="9"/>
        <v>31</v>
      </c>
      <c r="M52" s="108">
        <v>4</v>
      </c>
      <c r="N52" s="12"/>
      <c r="O52" s="14"/>
      <c r="P52" s="10"/>
      <c r="Q52" s="10"/>
      <c r="R52" s="10"/>
      <c r="S52" s="10"/>
      <c r="T52" s="10"/>
      <c r="U52" s="10"/>
    </row>
    <row r="53" spans="1:13" ht="13.5" customHeight="1">
      <c r="A53" s="144">
        <v>11</v>
      </c>
      <c r="B53" s="145" t="s">
        <v>44</v>
      </c>
      <c r="C53" s="81">
        <v>179</v>
      </c>
      <c r="D53" s="81">
        <v>158</v>
      </c>
      <c r="E53" s="81">
        <v>181</v>
      </c>
      <c r="F53" s="81">
        <v>206</v>
      </c>
      <c r="G53" s="81">
        <v>173</v>
      </c>
      <c r="H53" s="81">
        <v>161</v>
      </c>
      <c r="I53" s="108">
        <f t="shared" si="6"/>
        <v>1058</v>
      </c>
      <c r="J53" s="111">
        <f t="shared" si="7"/>
        <v>176.33333333333334</v>
      </c>
      <c r="K53" s="112">
        <f t="shared" si="8"/>
        <v>206</v>
      </c>
      <c r="L53" s="112">
        <f t="shared" si="9"/>
        <v>48</v>
      </c>
      <c r="M53" s="108">
        <v>5</v>
      </c>
    </row>
    <row r="54" spans="1:13" ht="12.75" customHeight="1">
      <c r="A54" s="138">
        <v>34</v>
      </c>
      <c r="B54" s="141" t="s">
        <v>74</v>
      </c>
      <c r="C54" s="81">
        <v>167</v>
      </c>
      <c r="D54" s="81">
        <v>191</v>
      </c>
      <c r="E54" s="81">
        <v>173</v>
      </c>
      <c r="F54" s="81">
        <v>166</v>
      </c>
      <c r="G54" s="81">
        <v>178</v>
      </c>
      <c r="H54" s="81">
        <v>167</v>
      </c>
      <c r="I54" s="108">
        <f t="shared" si="6"/>
        <v>1042</v>
      </c>
      <c r="J54" s="111">
        <f t="shared" si="7"/>
        <v>173.66666666666666</v>
      </c>
      <c r="K54" s="112">
        <f t="shared" si="8"/>
        <v>191</v>
      </c>
      <c r="L54" s="112">
        <f t="shared" si="9"/>
        <v>25</v>
      </c>
      <c r="M54" s="108">
        <v>6</v>
      </c>
    </row>
    <row r="55" spans="1:13" ht="13.5" customHeight="1">
      <c r="A55" s="113">
        <v>37</v>
      </c>
      <c r="B55" s="129" t="s">
        <v>73</v>
      </c>
      <c r="C55" s="81">
        <v>157</v>
      </c>
      <c r="D55" s="81">
        <v>182</v>
      </c>
      <c r="E55" s="81">
        <v>186</v>
      </c>
      <c r="F55" s="81">
        <v>155</v>
      </c>
      <c r="G55" s="81">
        <v>183</v>
      </c>
      <c r="H55" s="81">
        <v>154</v>
      </c>
      <c r="I55" s="108">
        <f t="shared" si="6"/>
        <v>1017</v>
      </c>
      <c r="J55" s="111">
        <f t="shared" si="7"/>
        <v>169.5</v>
      </c>
      <c r="K55" s="112">
        <f t="shared" si="8"/>
        <v>186</v>
      </c>
      <c r="L55" s="112">
        <f t="shared" si="9"/>
        <v>32</v>
      </c>
      <c r="M55" s="108">
        <v>7</v>
      </c>
    </row>
    <row r="56" spans="1:13" ht="13.5" customHeight="1">
      <c r="A56" s="107">
        <v>27</v>
      </c>
      <c r="B56" s="129" t="s">
        <v>79</v>
      </c>
      <c r="C56" s="81">
        <v>187</v>
      </c>
      <c r="D56" s="81">
        <v>154</v>
      </c>
      <c r="E56" s="81">
        <v>168</v>
      </c>
      <c r="F56" s="81">
        <v>167</v>
      </c>
      <c r="G56" s="81">
        <v>177</v>
      </c>
      <c r="H56" s="81">
        <v>154</v>
      </c>
      <c r="I56" s="108">
        <f t="shared" si="6"/>
        <v>1007</v>
      </c>
      <c r="J56" s="111">
        <f t="shared" si="7"/>
        <v>167.83333333333334</v>
      </c>
      <c r="K56" s="112">
        <f t="shared" si="8"/>
        <v>187</v>
      </c>
      <c r="L56" s="112">
        <f t="shared" si="9"/>
        <v>33</v>
      </c>
      <c r="M56" s="108">
        <v>8</v>
      </c>
    </row>
    <row r="57" spans="1:21" s="19" customFormat="1" ht="13.5" customHeight="1">
      <c r="A57" s="107">
        <v>32</v>
      </c>
      <c r="B57" s="130" t="s">
        <v>56</v>
      </c>
      <c r="C57" s="81">
        <v>176</v>
      </c>
      <c r="D57" s="81">
        <v>181</v>
      </c>
      <c r="E57" s="81">
        <v>160</v>
      </c>
      <c r="F57" s="81">
        <v>165</v>
      </c>
      <c r="G57" s="81">
        <v>149</v>
      </c>
      <c r="H57" s="81">
        <v>173</v>
      </c>
      <c r="I57" s="108">
        <f t="shared" si="6"/>
        <v>1004</v>
      </c>
      <c r="J57" s="111">
        <f t="shared" si="7"/>
        <v>167.33333333333334</v>
      </c>
      <c r="K57" s="112">
        <f t="shared" si="8"/>
        <v>181</v>
      </c>
      <c r="L57" s="112">
        <f t="shared" si="9"/>
        <v>32</v>
      </c>
      <c r="M57" s="108">
        <v>9</v>
      </c>
      <c r="N57" s="15" t="s">
        <v>9</v>
      </c>
      <c r="O57" s="17" t="s">
        <v>10</v>
      </c>
      <c r="P57" s="18"/>
      <c r="Q57" s="18"/>
      <c r="R57" s="18"/>
      <c r="S57" s="18"/>
      <c r="T57" s="18"/>
      <c r="U57" s="18"/>
    </row>
    <row r="58" spans="9:21" s="11" customFormat="1" ht="13.5" customHeight="1">
      <c r="I58" s="11">
        <f>IF(C59&lt;&gt;"",SUM(C59:H59),"")</f>
      </c>
      <c r="J58" s="11">
        <f>IF(C59&lt;&gt;"",AVERAGE(C59:H59),"")</f>
      </c>
      <c r="K58" s="11">
        <f>IF(C59&lt;&gt;"",MAX(C59:H59),"")</f>
      </c>
      <c r="L58" s="11">
        <f>IF(D59&lt;&gt;"",MAX(C59:H59)-MIN(C59:H59),"")</f>
      </c>
      <c r="N58" s="15">
        <f>MAX(C49:H49)</f>
        <v>257</v>
      </c>
      <c r="O58" s="16">
        <f>MIN(C49:H49)</f>
        <v>188</v>
      </c>
      <c r="P58" s="10"/>
      <c r="Q58" s="10"/>
      <c r="R58" s="10"/>
      <c r="S58" s="10"/>
      <c r="T58" s="10"/>
      <c r="U58" s="10"/>
    </row>
    <row r="59" spans="1:21" s="21" customFormat="1" ht="13.5" customHeight="1">
      <c r="A59" s="11"/>
      <c r="B59" s="11"/>
      <c r="C59" s="11"/>
      <c r="D59" s="11"/>
      <c r="E59" s="11"/>
      <c r="F59" s="11"/>
      <c r="G59" s="11"/>
      <c r="H59" s="11" t="s">
        <v>12</v>
      </c>
      <c r="I59"/>
      <c r="J59"/>
      <c r="K59"/>
      <c r="L59"/>
      <c r="M59" s="11"/>
      <c r="N59" s="15">
        <f>MAX(C50:H50)</f>
        <v>226</v>
      </c>
      <c r="O59" s="16">
        <f>MIN(C50:H50)</f>
        <v>188</v>
      </c>
      <c r="P59" s="20"/>
      <c r="Q59" s="20"/>
      <c r="R59" s="20"/>
      <c r="S59" s="20"/>
      <c r="T59" s="20"/>
      <c r="U59" s="20"/>
    </row>
    <row r="60" spans="1:21" s="21" customFormat="1" ht="13.5" customHeight="1">
      <c r="A60" s="11"/>
      <c r="B60" s="11"/>
      <c r="C60"/>
      <c r="D60"/>
      <c r="E60"/>
      <c r="F60"/>
      <c r="G60"/>
      <c r="H60"/>
      <c r="I60"/>
      <c r="J60"/>
      <c r="K60"/>
      <c r="L60"/>
      <c r="M60"/>
      <c r="N60" s="15">
        <f>MAX(C51:H51)</f>
        <v>210</v>
      </c>
      <c r="O60" s="16">
        <f>MIN(C51:H51)</f>
        <v>180</v>
      </c>
      <c r="P60" s="20"/>
      <c r="Q60" s="20"/>
      <c r="R60" s="20"/>
      <c r="S60" s="20"/>
      <c r="T60" s="20"/>
      <c r="U60" s="20"/>
    </row>
    <row r="61" spans="1:16" s="21" customFormat="1" ht="13.5" customHeight="1">
      <c r="A61" s="121"/>
      <c r="B61"/>
      <c r="C61"/>
      <c r="D61"/>
      <c r="E61"/>
      <c r="F61"/>
      <c r="G61"/>
      <c r="H61"/>
      <c r="I61"/>
      <c r="J61"/>
      <c r="K61"/>
      <c r="L61"/>
      <c r="M61"/>
      <c r="N61" s="15">
        <f>MAX(C52:H52)</f>
        <v>200</v>
      </c>
      <c r="O61" s="16">
        <f>MIN(C52:H52)</f>
        <v>169</v>
      </c>
      <c r="P61" s="20"/>
    </row>
    <row r="62" spans="1:16" s="21" customFormat="1" ht="13.5" customHeight="1">
      <c r="A62" s="121"/>
      <c r="B62"/>
      <c r="C62"/>
      <c r="D62"/>
      <c r="E62"/>
      <c r="F62"/>
      <c r="G62"/>
      <c r="H62"/>
      <c r="I62"/>
      <c r="J62"/>
      <c r="K62"/>
      <c r="L62"/>
      <c r="M62"/>
      <c r="N62" s="15" t="e">
        <f>MAX(#REF!)</f>
        <v>#REF!</v>
      </c>
      <c r="O62" s="16" t="e">
        <f>MIN(#REF!)</f>
        <v>#REF!</v>
      </c>
      <c r="P62" s="22"/>
    </row>
    <row r="63" spans="1:16" s="21" customFormat="1" ht="13.5" customHeight="1">
      <c r="A63" s="11"/>
      <c r="B63" s="11"/>
      <c r="C63"/>
      <c r="D63"/>
      <c r="E63"/>
      <c r="F63"/>
      <c r="G63"/>
      <c r="H63"/>
      <c r="I63" s="11"/>
      <c r="J63" s="11"/>
      <c r="K63" s="11"/>
      <c r="L63" s="11"/>
      <c r="M63"/>
      <c r="N63" s="15" t="e">
        <f>MAX(#REF!)</f>
        <v>#REF!</v>
      </c>
      <c r="O63" s="16" t="e">
        <f>MIN(#REF!)</f>
        <v>#REF!</v>
      </c>
      <c r="P63" s="20"/>
    </row>
    <row r="64" spans="1:15" s="21" customFormat="1" ht="12.75" customHeight="1" hidden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 t="e">
        <f>MAX(#REF!)</f>
        <v>#REF!</v>
      </c>
      <c r="O64" s="14" t="e">
        <f>NA()</f>
        <v>#N/A</v>
      </c>
    </row>
    <row r="65" spans="14:15" s="11" customFormat="1" ht="12.75" customHeight="1" hidden="1">
      <c r="N65" s="23" t="e">
        <f>MAX(#REF!)</f>
        <v>#REF!</v>
      </c>
      <c r="O65" s="24"/>
    </row>
    <row r="66" s="11" customFormat="1" ht="12">
      <c r="N66" s="25"/>
    </row>
    <row r="67" spans="3:13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21" s="11" customFormat="1" ht="12.75" customHeight="1">
      <c r="A71" s="121"/>
      <c r="B71"/>
      <c r="I71"/>
      <c r="J71"/>
      <c r="K71"/>
      <c r="L71"/>
      <c r="N71" s="12" t="e">
        <f>MAX(#REF!)</f>
        <v>#REF!</v>
      </c>
      <c r="O71" s="14" t="e">
        <f>MIN(#REF!)</f>
        <v>#REF!</v>
      </c>
      <c r="P71" s="10"/>
      <c r="Q71" s="10"/>
      <c r="R71" s="10"/>
      <c r="S71" s="10"/>
      <c r="T71" s="10"/>
      <c r="U71" s="10"/>
    </row>
    <row r="72" spans="3:21" s="11" customFormat="1" ht="12.75" customHeight="1">
      <c r="C72"/>
      <c r="D72"/>
      <c r="E72"/>
      <c r="F72"/>
      <c r="G72"/>
      <c r="H72"/>
      <c r="I72"/>
      <c r="J72"/>
      <c r="K72"/>
      <c r="L72"/>
      <c r="M72"/>
      <c r="N72" s="12" t="e">
        <f>MAX(#REF!)</f>
        <v>#REF!</v>
      </c>
      <c r="O72" s="14" t="e">
        <f>MIN(#REF!)</f>
        <v>#REF!</v>
      </c>
      <c r="P72" s="10"/>
      <c r="Q72" s="10"/>
      <c r="R72" s="10"/>
      <c r="S72" s="10"/>
      <c r="T72" s="10"/>
      <c r="U72" s="10"/>
    </row>
    <row r="73" spans="3:21" s="11" customFormat="1" ht="12.75" customHeight="1">
      <c r="C73"/>
      <c r="D73"/>
      <c r="E73"/>
      <c r="F73"/>
      <c r="G73"/>
      <c r="H73"/>
      <c r="I73"/>
      <c r="J73"/>
      <c r="K73"/>
      <c r="L73"/>
      <c r="M73"/>
      <c r="N73" s="12" t="e">
        <f>MAX(#REF!)</f>
        <v>#REF!</v>
      </c>
      <c r="O73" s="14" t="e">
        <f>MIN(#REF!)</f>
        <v>#REF!</v>
      </c>
      <c r="P73" s="10"/>
      <c r="Q73" s="10"/>
      <c r="R73" s="26"/>
      <c r="S73" s="10"/>
      <c r="T73" s="10"/>
      <c r="U73" s="10"/>
    </row>
    <row r="74" spans="1:21" s="11" customFormat="1" ht="12.75" customHeight="1">
      <c r="A74" s="121"/>
      <c r="B74"/>
      <c r="C74"/>
      <c r="D74"/>
      <c r="E74"/>
      <c r="F74"/>
      <c r="G74"/>
      <c r="H74"/>
      <c r="I74"/>
      <c r="J74"/>
      <c r="K74"/>
      <c r="L74"/>
      <c r="M74"/>
      <c r="N74" s="12" t="e">
        <f>MAX(#REF!)</f>
        <v>#REF!</v>
      </c>
      <c r="O74" s="14" t="e">
        <f>MIN(#REF!)</f>
        <v>#REF!</v>
      </c>
      <c r="P74" s="10"/>
      <c r="Q74" s="10"/>
      <c r="R74" s="10"/>
      <c r="S74" s="10"/>
      <c r="T74" s="10"/>
      <c r="U74" s="10"/>
    </row>
    <row r="75" spans="1:21" s="11" customFormat="1" ht="12.75" customHeight="1">
      <c r="A75" s="121"/>
      <c r="B75"/>
      <c r="C75"/>
      <c r="D75"/>
      <c r="E75"/>
      <c r="F75"/>
      <c r="G75"/>
      <c r="H75"/>
      <c r="I75"/>
      <c r="J75"/>
      <c r="K75"/>
      <c r="L75"/>
      <c r="M75"/>
      <c r="N75" s="12"/>
      <c r="O75" s="14"/>
      <c r="P75" s="10"/>
      <c r="Q75" s="10"/>
      <c r="R75" s="10"/>
      <c r="S75" s="10"/>
      <c r="T75" s="10"/>
      <c r="U75" s="10"/>
    </row>
    <row r="76" spans="1:21" s="11" customFormat="1" ht="12.75" customHeight="1">
      <c r="A76" s="121"/>
      <c r="B76"/>
      <c r="C76"/>
      <c r="D76"/>
      <c r="E76"/>
      <c r="F76"/>
      <c r="G76"/>
      <c r="H76"/>
      <c r="I76"/>
      <c r="J76"/>
      <c r="K76"/>
      <c r="L76"/>
      <c r="M76"/>
      <c r="N76" s="12"/>
      <c r="O76" s="14"/>
      <c r="P76" s="10"/>
      <c r="Q76" s="10"/>
      <c r="R76" s="10"/>
      <c r="S76" s="10"/>
      <c r="T76" s="10"/>
      <c r="U76" s="10"/>
    </row>
    <row r="77" spans="1:21" s="11" customFormat="1" ht="12.75" customHeight="1">
      <c r="A77" s="121"/>
      <c r="B77"/>
      <c r="C77"/>
      <c r="D77"/>
      <c r="E77"/>
      <c r="F77"/>
      <c r="G77"/>
      <c r="H77"/>
      <c r="I77"/>
      <c r="J77"/>
      <c r="K77"/>
      <c r="L77"/>
      <c r="M77"/>
      <c r="N77" s="12"/>
      <c r="O77" s="14"/>
      <c r="P77" s="10"/>
      <c r="Q77" s="10"/>
      <c r="R77" s="10"/>
      <c r="S77" s="10"/>
      <c r="T77" s="10"/>
      <c r="U77" s="10"/>
    </row>
    <row r="78" spans="1:21" s="11" customFormat="1" ht="12.75" customHeight="1">
      <c r="A78" s="121"/>
      <c r="B78"/>
      <c r="C78"/>
      <c r="D78"/>
      <c r="E78"/>
      <c r="F78"/>
      <c r="G78"/>
      <c r="H78"/>
      <c r="I78"/>
      <c r="J78"/>
      <c r="K78"/>
      <c r="L78"/>
      <c r="M78"/>
      <c r="N78" s="12"/>
      <c r="O78" s="14"/>
      <c r="P78" s="10"/>
      <c r="Q78" s="10"/>
      <c r="R78" s="10"/>
      <c r="S78" s="10"/>
      <c r="T78" s="10"/>
      <c r="U78" s="10"/>
    </row>
    <row r="84" spans="1:2" ht="12.75">
      <c r="A84" s="11"/>
      <c r="B84" s="11"/>
    </row>
  </sheetData>
  <sheetProtection selectLockedCells="1" selectUnlockedCells="1"/>
  <mergeCells count="1">
    <mergeCell ref="A47:M47"/>
  </mergeCells>
  <conditionalFormatting sqref="B49:B50 B52:B57 B9:B46">
    <cfRule type="expression" priority="1" dxfId="0" stopIfTrue="1">
      <formula>(C9&gt;0)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������� Microsoft Word" shapeId="147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51"/>
  <sheetViews>
    <sheetView zoomScale="130" zoomScaleNormal="130" zoomScalePageLayoutView="0" workbookViewId="0" topLeftCell="A15">
      <selection activeCell="B19" sqref="B19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2" t="s">
        <v>0</v>
      </c>
      <c r="S1" s="28"/>
    </row>
    <row r="2" spans="2:22" ht="22.5" customHeight="1">
      <c r="B2" s="29"/>
      <c r="C2" s="30"/>
      <c r="D2" s="29"/>
      <c r="E2" s="29"/>
      <c r="F2" s="29" t="s">
        <v>13</v>
      </c>
      <c r="G2" s="29"/>
      <c r="H2" s="31"/>
      <c r="I2" s="31"/>
      <c r="J2" s="31"/>
      <c r="K2" s="31"/>
      <c r="L2" s="31"/>
      <c r="M2" s="31"/>
      <c r="N2" s="31"/>
      <c r="O2" s="31"/>
      <c r="P2" s="2" t="s">
        <v>1</v>
      </c>
      <c r="V2" s="28"/>
    </row>
    <row r="3" spans="2:16" ht="28.5" customHeight="1">
      <c r="B3" s="29"/>
      <c r="C3" s="29"/>
      <c r="D3" s="29"/>
      <c r="E3" s="29"/>
      <c r="F3" s="29"/>
      <c r="G3" s="32" t="s">
        <v>33</v>
      </c>
      <c r="H3" s="32"/>
      <c r="I3" s="31"/>
      <c r="P3" s="2" t="s">
        <v>2</v>
      </c>
    </row>
    <row r="4" ht="14.25" customHeight="1"/>
    <row r="5" ht="17.25" customHeight="1"/>
    <row r="6" spans="1:22" ht="14.25" customHeight="1">
      <c r="A6" s="123" t="s">
        <v>14</v>
      </c>
      <c r="B6" s="123" t="s">
        <v>15</v>
      </c>
      <c r="C6" s="124" t="s">
        <v>16</v>
      </c>
      <c r="D6" s="124" t="s">
        <v>17</v>
      </c>
      <c r="E6" s="124" t="s">
        <v>18</v>
      </c>
      <c r="F6" s="127" t="s">
        <v>19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4" t="s">
        <v>20</v>
      </c>
      <c r="U6" s="124" t="s">
        <v>21</v>
      </c>
      <c r="V6" s="123" t="s">
        <v>22</v>
      </c>
    </row>
    <row r="7" spans="1:22" ht="12.75">
      <c r="A7" s="123"/>
      <c r="B7" s="123"/>
      <c r="C7" s="123"/>
      <c r="D7" s="123"/>
      <c r="E7" s="123"/>
      <c r="F7" s="33">
        <v>7</v>
      </c>
      <c r="G7" s="34" t="s">
        <v>23</v>
      </c>
      <c r="H7" s="33">
        <v>8</v>
      </c>
      <c r="I7" s="34" t="s">
        <v>23</v>
      </c>
      <c r="J7" s="33">
        <v>9</v>
      </c>
      <c r="K7" s="34" t="s">
        <v>23</v>
      </c>
      <c r="L7" s="33">
        <v>10</v>
      </c>
      <c r="M7" s="34" t="s">
        <v>23</v>
      </c>
      <c r="N7" s="33">
        <v>11</v>
      </c>
      <c r="O7" s="34" t="s">
        <v>23</v>
      </c>
      <c r="P7" s="33">
        <v>12</v>
      </c>
      <c r="Q7" s="34" t="s">
        <v>23</v>
      </c>
      <c r="R7" s="33">
        <v>13</v>
      </c>
      <c r="S7" s="34" t="s">
        <v>23</v>
      </c>
      <c r="T7" s="124"/>
      <c r="U7" s="124"/>
      <c r="V7" s="124"/>
    </row>
    <row r="8" spans="1:22" ht="15">
      <c r="A8" s="125" t="s">
        <v>24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6" ht="15">
      <c r="A9" s="35">
        <v>1</v>
      </c>
      <c r="B9" s="114" t="s">
        <v>45</v>
      </c>
      <c r="C9" s="36">
        <f>квалификация!I9</f>
        <v>1340</v>
      </c>
      <c r="D9" s="37">
        <f aca="true" t="shared" si="0" ref="D9:D16">SUM(C9,F9:S9)</f>
        <v>3004</v>
      </c>
      <c r="E9" s="38">
        <f>AVERAGE('раунд робин'!Z9,F9,N9,P9,H9,J9,L9,R9)</f>
        <v>213.41666666666669</v>
      </c>
      <c r="F9" s="39">
        <v>224</v>
      </c>
      <c r="G9" s="39">
        <v>30</v>
      </c>
      <c r="H9" s="39">
        <v>181</v>
      </c>
      <c r="I9" s="39">
        <v>0</v>
      </c>
      <c r="J9" s="39">
        <v>212</v>
      </c>
      <c r="K9" s="39">
        <v>30</v>
      </c>
      <c r="L9" s="39">
        <v>233</v>
      </c>
      <c r="M9" s="39">
        <v>30</v>
      </c>
      <c r="N9" s="39">
        <v>202</v>
      </c>
      <c r="O9" s="39">
        <v>30</v>
      </c>
      <c r="P9" s="39">
        <v>186</v>
      </c>
      <c r="Q9" s="39">
        <v>30</v>
      </c>
      <c r="R9" s="39">
        <v>246</v>
      </c>
      <c r="S9" s="39">
        <v>30</v>
      </c>
      <c r="T9" s="37">
        <f aca="true" t="shared" si="1" ref="T9:T16">SUM(G9,I9,K9,M9,S9,O9,Q9)</f>
        <v>180</v>
      </c>
      <c r="U9" s="38">
        <f aca="true" t="shared" si="2" ref="U9:U16">AVERAGE(F9,H9,J9,L9,R9,N9,P9)</f>
        <v>212</v>
      </c>
      <c r="V9" s="35">
        <v>1</v>
      </c>
      <c r="W9" s="80">
        <f>MAX(F9:S9)</f>
        <v>246</v>
      </c>
      <c r="Z9" s="42">
        <f aca="true" t="shared" si="3" ref="Z9:Z16">C9/6</f>
        <v>223.33333333333334</v>
      </c>
    </row>
    <row r="10" spans="1:26" ht="15">
      <c r="A10" s="35">
        <v>3</v>
      </c>
      <c r="B10" s="120" t="s">
        <v>81</v>
      </c>
      <c r="C10" s="35">
        <f>квалификация!I11</f>
        <v>1310</v>
      </c>
      <c r="D10" s="37">
        <f t="shared" si="0"/>
        <v>2977</v>
      </c>
      <c r="E10" s="38">
        <f>AVERAGE('раунд робин'!Z11,F10,N10,P10,H10,J10,L10,R10)</f>
        <v>216.08333333333331</v>
      </c>
      <c r="F10" s="39">
        <v>225</v>
      </c>
      <c r="G10" s="40">
        <v>30</v>
      </c>
      <c r="H10" s="39">
        <v>234</v>
      </c>
      <c r="I10" s="39">
        <v>30</v>
      </c>
      <c r="J10" s="39">
        <v>186</v>
      </c>
      <c r="K10" s="39">
        <v>30</v>
      </c>
      <c r="L10" s="39">
        <v>214</v>
      </c>
      <c r="M10" s="41">
        <v>30</v>
      </c>
      <c r="N10" s="41">
        <v>184</v>
      </c>
      <c r="O10" s="41">
        <v>0</v>
      </c>
      <c r="P10" s="41">
        <v>268</v>
      </c>
      <c r="Q10" s="41">
        <v>30</v>
      </c>
      <c r="R10" s="39">
        <v>206</v>
      </c>
      <c r="S10" s="39">
        <v>0</v>
      </c>
      <c r="T10" s="37">
        <f t="shared" si="1"/>
        <v>150</v>
      </c>
      <c r="U10" s="38">
        <f t="shared" si="2"/>
        <v>216.71428571428572</v>
      </c>
      <c r="V10" s="35">
        <v>2</v>
      </c>
      <c r="W10" s="80">
        <f aca="true" t="shared" si="4" ref="W10:W32">MAX(F10:S10)</f>
        <v>268</v>
      </c>
      <c r="Z10" s="42">
        <f t="shared" si="3"/>
        <v>218.33333333333334</v>
      </c>
    </row>
    <row r="11" spans="1:26" ht="15">
      <c r="A11" s="35">
        <v>9</v>
      </c>
      <c r="B11" s="120" t="s">
        <v>70</v>
      </c>
      <c r="C11" s="35">
        <f>квалификация!I17</f>
        <v>1270</v>
      </c>
      <c r="D11" s="37">
        <f t="shared" si="0"/>
        <v>2838</v>
      </c>
      <c r="E11" s="38">
        <f>AVERAGE('раунд робин'!Z15,F11,N11,P11,H11,J11,L11,R11)</f>
        <v>206.58333333333331</v>
      </c>
      <c r="F11" s="39">
        <v>226</v>
      </c>
      <c r="G11" s="39">
        <v>30</v>
      </c>
      <c r="H11" s="39">
        <v>213</v>
      </c>
      <c r="I11" s="39">
        <v>0</v>
      </c>
      <c r="J11" s="39">
        <v>183</v>
      </c>
      <c r="K11" s="39">
        <v>0</v>
      </c>
      <c r="L11" s="39">
        <v>193</v>
      </c>
      <c r="M11" s="39">
        <v>30</v>
      </c>
      <c r="N11" s="39">
        <v>224</v>
      </c>
      <c r="O11" s="39">
        <v>30</v>
      </c>
      <c r="P11" s="39">
        <v>225</v>
      </c>
      <c r="Q11" s="39">
        <v>30</v>
      </c>
      <c r="R11" s="39">
        <v>184</v>
      </c>
      <c r="S11" s="39">
        <v>0</v>
      </c>
      <c r="T11" s="37">
        <f t="shared" si="1"/>
        <v>120</v>
      </c>
      <c r="U11" s="38">
        <f t="shared" si="2"/>
        <v>206.85714285714286</v>
      </c>
      <c r="V11" s="35">
        <v>3</v>
      </c>
      <c r="W11" s="80">
        <f t="shared" si="4"/>
        <v>226</v>
      </c>
      <c r="Z11" s="42">
        <f t="shared" si="3"/>
        <v>211.66666666666666</v>
      </c>
    </row>
    <row r="12" spans="1:26" ht="15">
      <c r="A12" s="35">
        <v>11</v>
      </c>
      <c r="B12" s="120" t="s">
        <v>67</v>
      </c>
      <c r="C12" s="36">
        <f>квалификация!I19</f>
        <v>1248</v>
      </c>
      <c r="D12" s="37">
        <f t="shared" si="0"/>
        <v>2740</v>
      </c>
      <c r="E12" s="38">
        <f>AVERAGE('раунд робин'!Z14,F12,N12,P12,H12,J12,L12,R12)</f>
        <v>194.52083333333331</v>
      </c>
      <c r="F12" s="39">
        <v>180</v>
      </c>
      <c r="G12" s="39">
        <v>30</v>
      </c>
      <c r="H12" s="39">
        <v>233</v>
      </c>
      <c r="I12" s="39">
        <v>30</v>
      </c>
      <c r="J12" s="39">
        <v>186</v>
      </c>
      <c r="K12" s="39">
        <v>0</v>
      </c>
      <c r="L12" s="39">
        <v>168</v>
      </c>
      <c r="M12" s="39">
        <v>0</v>
      </c>
      <c r="N12" s="39">
        <v>195</v>
      </c>
      <c r="O12" s="39">
        <v>30</v>
      </c>
      <c r="P12" s="39">
        <v>186</v>
      </c>
      <c r="Q12" s="39">
        <v>30</v>
      </c>
      <c r="R12" s="39">
        <v>194</v>
      </c>
      <c r="S12" s="39">
        <v>30</v>
      </c>
      <c r="T12" s="37">
        <f t="shared" si="1"/>
        <v>150</v>
      </c>
      <c r="U12" s="38">
        <f t="shared" si="2"/>
        <v>191.71428571428572</v>
      </c>
      <c r="V12" s="35">
        <v>4</v>
      </c>
      <c r="W12" s="80">
        <f t="shared" si="4"/>
        <v>233</v>
      </c>
      <c r="Z12" s="42">
        <f t="shared" si="3"/>
        <v>208</v>
      </c>
    </row>
    <row r="13" spans="1:26" ht="15">
      <c r="A13" s="35">
        <v>7</v>
      </c>
      <c r="B13" s="120" t="s">
        <v>58</v>
      </c>
      <c r="C13" s="35">
        <f>квалификация!I15</f>
        <v>1275</v>
      </c>
      <c r="D13" s="37">
        <f t="shared" si="0"/>
        <v>2711</v>
      </c>
      <c r="E13" s="38">
        <f>AVERAGE('раунд робин'!Z13,F13,N13,P13,H13,J13,L13,R13)</f>
        <v>191.0625</v>
      </c>
      <c r="F13" s="39">
        <v>185</v>
      </c>
      <c r="G13" s="39">
        <v>0</v>
      </c>
      <c r="H13" s="39">
        <v>184</v>
      </c>
      <c r="I13" s="39">
        <v>30</v>
      </c>
      <c r="J13" s="39">
        <v>204</v>
      </c>
      <c r="K13" s="39">
        <v>30</v>
      </c>
      <c r="L13" s="39">
        <v>179</v>
      </c>
      <c r="M13" s="39">
        <v>30</v>
      </c>
      <c r="N13" s="39">
        <v>201</v>
      </c>
      <c r="O13" s="39">
        <v>30</v>
      </c>
      <c r="P13" s="39">
        <v>173</v>
      </c>
      <c r="Q13" s="39">
        <v>0</v>
      </c>
      <c r="R13" s="39">
        <v>190</v>
      </c>
      <c r="S13" s="39">
        <v>0</v>
      </c>
      <c r="T13" s="37">
        <f t="shared" si="1"/>
        <v>120</v>
      </c>
      <c r="U13" s="38">
        <f t="shared" si="2"/>
        <v>188</v>
      </c>
      <c r="V13" s="35">
        <v>5</v>
      </c>
      <c r="W13" s="80">
        <f t="shared" si="4"/>
        <v>204</v>
      </c>
      <c r="Z13" s="42">
        <f t="shared" si="3"/>
        <v>212.5</v>
      </c>
    </row>
    <row r="14" spans="1:26" ht="15">
      <c r="A14" s="35">
        <v>5</v>
      </c>
      <c r="B14" s="120" t="s">
        <v>60</v>
      </c>
      <c r="C14" s="36">
        <f>квалификация!I13</f>
        <v>1285</v>
      </c>
      <c r="D14" s="37">
        <f t="shared" si="0"/>
        <v>2653</v>
      </c>
      <c r="E14" s="38">
        <f>AVERAGE('раунд робин'!Z10,F14,N14,P14,H14,J14,L14,R14)</f>
        <v>190.79166666666669</v>
      </c>
      <c r="F14" s="39">
        <v>159</v>
      </c>
      <c r="G14" s="39">
        <v>0</v>
      </c>
      <c r="H14" s="39">
        <v>178</v>
      </c>
      <c r="I14" s="39">
        <v>30</v>
      </c>
      <c r="J14" s="39">
        <v>126</v>
      </c>
      <c r="K14" s="39">
        <v>0</v>
      </c>
      <c r="L14" s="39">
        <v>182</v>
      </c>
      <c r="M14" s="43">
        <v>0</v>
      </c>
      <c r="N14" s="43">
        <v>201</v>
      </c>
      <c r="O14" s="43">
        <v>0</v>
      </c>
      <c r="P14" s="43">
        <v>215</v>
      </c>
      <c r="Q14" s="43">
        <v>0</v>
      </c>
      <c r="R14" s="43">
        <v>247</v>
      </c>
      <c r="S14" s="39">
        <v>30</v>
      </c>
      <c r="T14" s="37">
        <f t="shared" si="1"/>
        <v>60</v>
      </c>
      <c r="U14" s="38">
        <f t="shared" si="2"/>
        <v>186.85714285714286</v>
      </c>
      <c r="V14" s="35">
        <v>6</v>
      </c>
      <c r="W14" s="80">
        <f t="shared" si="4"/>
        <v>247</v>
      </c>
      <c r="Z14" s="42">
        <f t="shared" si="3"/>
        <v>214.16666666666666</v>
      </c>
    </row>
    <row r="15" spans="1:26" s="46" customFormat="1" ht="15">
      <c r="A15" s="35">
        <v>13</v>
      </c>
      <c r="B15" s="119" t="s">
        <v>59</v>
      </c>
      <c r="C15" s="36">
        <f>квалификация!I21</f>
        <v>1228</v>
      </c>
      <c r="D15" s="37">
        <f t="shared" si="0"/>
        <v>2491</v>
      </c>
      <c r="E15" s="38">
        <f>AVERAGE('раунд робин'!Z12,F15,N15,P15,H15,J15,L15,R15)</f>
        <v>176.375</v>
      </c>
      <c r="F15" s="39">
        <v>151</v>
      </c>
      <c r="G15" s="40">
        <v>0</v>
      </c>
      <c r="H15" s="39">
        <v>157</v>
      </c>
      <c r="I15" s="39">
        <v>0</v>
      </c>
      <c r="J15" s="39">
        <v>158</v>
      </c>
      <c r="K15" s="39">
        <v>30</v>
      </c>
      <c r="L15" s="44">
        <v>202</v>
      </c>
      <c r="M15" s="39">
        <v>0</v>
      </c>
      <c r="N15" s="39">
        <v>168</v>
      </c>
      <c r="O15" s="39">
        <v>0</v>
      </c>
      <c r="P15" s="39">
        <v>157</v>
      </c>
      <c r="Q15" s="39">
        <v>0</v>
      </c>
      <c r="R15" s="39">
        <v>210</v>
      </c>
      <c r="S15" s="45">
        <v>30</v>
      </c>
      <c r="T15" s="37">
        <f t="shared" si="1"/>
        <v>60</v>
      </c>
      <c r="U15" s="38">
        <f t="shared" si="2"/>
        <v>171.85714285714286</v>
      </c>
      <c r="V15" s="35">
        <v>7</v>
      </c>
      <c r="W15" s="80">
        <f t="shared" si="4"/>
        <v>210</v>
      </c>
      <c r="Z15" s="42">
        <f t="shared" si="3"/>
        <v>204.66666666666666</v>
      </c>
    </row>
    <row r="16" spans="1:26" s="46" customFormat="1" ht="15">
      <c r="A16" s="35">
        <v>15</v>
      </c>
      <c r="B16" s="120" t="s">
        <v>68</v>
      </c>
      <c r="C16" s="36">
        <f>квалификация!I23</f>
        <v>1204</v>
      </c>
      <c r="D16" s="37">
        <f t="shared" si="0"/>
        <v>2481</v>
      </c>
      <c r="E16" s="38">
        <f>AVERAGE('раунд робин'!Z16,F16,N16,P16,H16,J16,L16,R16)</f>
        <v>184.70833333333331</v>
      </c>
      <c r="F16" s="39">
        <v>195</v>
      </c>
      <c r="G16" s="39">
        <v>0</v>
      </c>
      <c r="H16" s="39">
        <v>172</v>
      </c>
      <c r="I16" s="39">
        <v>0</v>
      </c>
      <c r="J16" s="39">
        <v>172</v>
      </c>
      <c r="K16" s="39">
        <v>0</v>
      </c>
      <c r="L16" s="39">
        <v>170</v>
      </c>
      <c r="M16" s="47">
        <v>0</v>
      </c>
      <c r="N16" s="47">
        <v>159</v>
      </c>
      <c r="O16" s="47">
        <v>0</v>
      </c>
      <c r="P16" s="47">
        <v>201</v>
      </c>
      <c r="Q16" s="47">
        <v>0</v>
      </c>
      <c r="R16" s="47">
        <v>208</v>
      </c>
      <c r="S16" s="39">
        <v>0</v>
      </c>
      <c r="T16" s="37">
        <f t="shared" si="1"/>
        <v>0</v>
      </c>
      <c r="U16" s="38">
        <f t="shared" si="2"/>
        <v>182.42857142857142</v>
      </c>
      <c r="V16" s="35">
        <v>8</v>
      </c>
      <c r="W16" s="80">
        <f t="shared" si="4"/>
        <v>208</v>
      </c>
      <c r="Z16" s="42">
        <f t="shared" si="3"/>
        <v>200.66666666666666</v>
      </c>
    </row>
    <row r="17" spans="1:23" ht="14.25">
      <c r="A17" s="126" t="s">
        <v>25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80">
        <f t="shared" si="4"/>
        <v>0</v>
      </c>
    </row>
    <row r="18" spans="1:26" ht="15">
      <c r="A18" s="35">
        <v>8</v>
      </c>
      <c r="B18" s="119" t="s">
        <v>57</v>
      </c>
      <c r="C18" s="35">
        <f>квалификация!I16</f>
        <v>1271</v>
      </c>
      <c r="D18" s="37">
        <f aca="true" t="shared" si="5" ref="D18:D25">SUM(C18,F18:S18)</f>
        <v>3082</v>
      </c>
      <c r="E18" s="38">
        <f>AVERAGE('раунд робин'!Z24,F18,N18,P18,H18,J18,L18,R18)</f>
        <v>226.89583333333331</v>
      </c>
      <c r="F18" s="39">
        <v>268</v>
      </c>
      <c r="G18" s="39">
        <v>30</v>
      </c>
      <c r="H18" s="39">
        <v>224</v>
      </c>
      <c r="I18" s="39">
        <v>30</v>
      </c>
      <c r="J18" s="39">
        <v>191</v>
      </c>
      <c r="K18" s="39">
        <v>30</v>
      </c>
      <c r="L18" s="39">
        <v>235</v>
      </c>
      <c r="M18" s="39">
        <v>30</v>
      </c>
      <c r="N18" s="39">
        <v>204</v>
      </c>
      <c r="O18" s="39">
        <v>30</v>
      </c>
      <c r="P18" s="39">
        <v>222</v>
      </c>
      <c r="Q18" s="39">
        <v>30</v>
      </c>
      <c r="R18" s="39">
        <v>257</v>
      </c>
      <c r="S18" s="39">
        <v>30</v>
      </c>
      <c r="T18" s="37">
        <f aca="true" t="shared" si="6" ref="T18:T25">SUM(G18,I18,K18,M18,S18,O18,Q18)</f>
        <v>210</v>
      </c>
      <c r="U18" s="38">
        <f aca="true" t="shared" si="7" ref="U18:U25">AVERAGE(F18,H18,J18,L18,R18,N18,P18)</f>
        <v>228.71428571428572</v>
      </c>
      <c r="V18" s="35">
        <v>1</v>
      </c>
      <c r="W18" s="80">
        <f t="shared" si="4"/>
        <v>268</v>
      </c>
      <c r="Z18" s="42">
        <f aca="true" t="shared" si="8" ref="Z18:Z25">C18/6</f>
        <v>211.83333333333334</v>
      </c>
    </row>
    <row r="19" spans="1:26" ht="15">
      <c r="A19" s="35">
        <v>10</v>
      </c>
      <c r="B19" s="114" t="s">
        <v>50</v>
      </c>
      <c r="C19" s="35">
        <f>квалификация!I18</f>
        <v>1253</v>
      </c>
      <c r="D19" s="37">
        <f t="shared" si="5"/>
        <v>2742</v>
      </c>
      <c r="E19" s="38">
        <f>AVERAGE('раунд робин'!Z19,F19,N19,P19,H19,J19,L19,R19)</f>
        <v>197.22916666666669</v>
      </c>
      <c r="F19" s="39">
        <v>166</v>
      </c>
      <c r="G19" s="39">
        <v>0</v>
      </c>
      <c r="H19" s="39">
        <v>224</v>
      </c>
      <c r="I19" s="39">
        <v>30</v>
      </c>
      <c r="J19" s="39">
        <v>170</v>
      </c>
      <c r="K19" s="39">
        <v>0</v>
      </c>
      <c r="L19" s="39">
        <v>185</v>
      </c>
      <c r="M19" s="39">
        <v>0</v>
      </c>
      <c r="N19" s="39">
        <v>191</v>
      </c>
      <c r="O19" s="39">
        <v>30</v>
      </c>
      <c r="P19" s="39">
        <v>231</v>
      </c>
      <c r="Q19" s="39">
        <v>30</v>
      </c>
      <c r="R19" s="39">
        <v>202</v>
      </c>
      <c r="S19" s="39">
        <v>30</v>
      </c>
      <c r="T19" s="37">
        <f t="shared" si="6"/>
        <v>120</v>
      </c>
      <c r="U19" s="38">
        <f t="shared" si="7"/>
        <v>195.57142857142858</v>
      </c>
      <c r="V19" s="35">
        <v>2</v>
      </c>
      <c r="W19" s="80">
        <f t="shared" si="4"/>
        <v>231</v>
      </c>
      <c r="Z19" s="42">
        <f t="shared" si="8"/>
        <v>208.83333333333334</v>
      </c>
    </row>
    <row r="20" spans="1:26" ht="15">
      <c r="A20" s="35">
        <v>12</v>
      </c>
      <c r="B20" s="114" t="s">
        <v>53</v>
      </c>
      <c r="C20" s="35">
        <f>квалификация!I20</f>
        <v>1234</v>
      </c>
      <c r="D20" s="37">
        <f t="shared" si="5"/>
        <v>2729</v>
      </c>
      <c r="E20" s="38">
        <f>AVERAGE('раунд робин'!Z23,F20,N20,P20,H20,J20,L20,R20)</f>
        <v>194.70833333333331</v>
      </c>
      <c r="F20" s="39">
        <v>162</v>
      </c>
      <c r="G20" s="39">
        <v>30</v>
      </c>
      <c r="H20" s="39">
        <v>174</v>
      </c>
      <c r="I20" s="39">
        <v>30</v>
      </c>
      <c r="J20" s="39">
        <v>177</v>
      </c>
      <c r="K20" s="39">
        <v>0</v>
      </c>
      <c r="L20" s="39">
        <v>223</v>
      </c>
      <c r="M20" s="39">
        <v>30</v>
      </c>
      <c r="N20" s="39">
        <v>202</v>
      </c>
      <c r="O20" s="39">
        <v>30</v>
      </c>
      <c r="P20" s="39">
        <v>215</v>
      </c>
      <c r="Q20" s="39">
        <v>30</v>
      </c>
      <c r="R20" s="39">
        <v>192</v>
      </c>
      <c r="S20" s="39">
        <v>0</v>
      </c>
      <c r="T20" s="37">
        <f t="shared" si="6"/>
        <v>150</v>
      </c>
      <c r="U20" s="38">
        <f t="shared" si="7"/>
        <v>192.14285714285714</v>
      </c>
      <c r="V20" s="35">
        <v>3</v>
      </c>
      <c r="W20" s="80">
        <f t="shared" si="4"/>
        <v>223</v>
      </c>
      <c r="Z20" s="42">
        <f t="shared" si="8"/>
        <v>205.66666666666666</v>
      </c>
    </row>
    <row r="21" spans="1:26" ht="15">
      <c r="A21" s="35">
        <v>2</v>
      </c>
      <c r="B21" s="120" t="s">
        <v>61</v>
      </c>
      <c r="C21" s="35">
        <f>квалификация!I10</f>
        <v>1337</v>
      </c>
      <c r="D21" s="37">
        <f t="shared" si="5"/>
        <v>2715</v>
      </c>
      <c r="E21" s="38">
        <f>AVERAGE('раунд робин'!Z18,F21,N21,P21,H21,J21,L21,R21)</f>
        <v>191.22916666666669</v>
      </c>
      <c r="F21" s="39">
        <v>159</v>
      </c>
      <c r="G21" s="39">
        <v>0</v>
      </c>
      <c r="H21" s="39">
        <v>138</v>
      </c>
      <c r="I21" s="39">
        <v>0</v>
      </c>
      <c r="J21" s="39">
        <v>235</v>
      </c>
      <c r="K21" s="39">
        <v>30</v>
      </c>
      <c r="L21" s="39">
        <v>185</v>
      </c>
      <c r="M21" s="39">
        <v>0</v>
      </c>
      <c r="N21" s="39">
        <v>214</v>
      </c>
      <c r="O21" s="39">
        <v>30</v>
      </c>
      <c r="P21" s="39">
        <v>214</v>
      </c>
      <c r="Q21" s="39">
        <v>0</v>
      </c>
      <c r="R21" s="39">
        <v>173</v>
      </c>
      <c r="S21" s="39">
        <v>0</v>
      </c>
      <c r="T21" s="37">
        <f t="shared" si="6"/>
        <v>60</v>
      </c>
      <c r="U21" s="38">
        <f t="shared" si="7"/>
        <v>188.28571428571428</v>
      </c>
      <c r="V21" s="35">
        <v>4</v>
      </c>
      <c r="W21" s="80">
        <f t="shared" si="4"/>
        <v>235</v>
      </c>
      <c r="Z21" s="42">
        <f t="shared" si="8"/>
        <v>222.83333333333334</v>
      </c>
    </row>
    <row r="22" spans="1:26" ht="15">
      <c r="A22" s="35">
        <v>14</v>
      </c>
      <c r="B22" s="114" t="s">
        <v>49</v>
      </c>
      <c r="C22" s="35">
        <f>квалификация!I22</f>
        <v>1218</v>
      </c>
      <c r="D22" s="37">
        <f t="shared" si="5"/>
        <v>2675</v>
      </c>
      <c r="E22" s="38">
        <f>AVERAGE('раунд робин'!Z22,F22,N22,P22,H22,J22,L22,R22)</f>
        <v>196.25</v>
      </c>
      <c r="F22" s="39">
        <v>201</v>
      </c>
      <c r="G22" s="39">
        <v>30</v>
      </c>
      <c r="H22" s="39">
        <v>176</v>
      </c>
      <c r="I22" s="39">
        <v>0</v>
      </c>
      <c r="J22" s="39">
        <v>202</v>
      </c>
      <c r="K22" s="39">
        <v>0</v>
      </c>
      <c r="L22" s="39">
        <v>224</v>
      </c>
      <c r="M22" s="39">
        <v>30</v>
      </c>
      <c r="N22" s="39">
        <v>159</v>
      </c>
      <c r="O22" s="39">
        <v>0</v>
      </c>
      <c r="P22" s="39">
        <v>214</v>
      </c>
      <c r="Q22" s="39">
        <v>30</v>
      </c>
      <c r="R22" s="39">
        <v>191</v>
      </c>
      <c r="S22" s="39">
        <v>0</v>
      </c>
      <c r="T22" s="37">
        <f t="shared" si="6"/>
        <v>90</v>
      </c>
      <c r="U22" s="38">
        <f t="shared" si="7"/>
        <v>195.28571428571428</v>
      </c>
      <c r="V22" s="35">
        <v>5</v>
      </c>
      <c r="W22" s="80">
        <f t="shared" si="4"/>
        <v>224</v>
      </c>
      <c r="Z22" s="42">
        <f t="shared" si="8"/>
        <v>203</v>
      </c>
    </row>
    <row r="23" spans="1:26" ht="15">
      <c r="A23" s="35">
        <v>6</v>
      </c>
      <c r="B23" s="120" t="s">
        <v>65</v>
      </c>
      <c r="C23" s="35">
        <f>квалификация!I14</f>
        <v>1276</v>
      </c>
      <c r="D23" s="37">
        <f t="shared" si="5"/>
        <v>2644</v>
      </c>
      <c r="E23" s="38">
        <f>AVERAGE('раунд робин'!Z21,F23,N23,P23,H23,J23,L23,R23)</f>
        <v>187.60416666666669</v>
      </c>
      <c r="F23" s="39">
        <v>150</v>
      </c>
      <c r="G23" s="39">
        <v>0</v>
      </c>
      <c r="H23" s="39">
        <v>166</v>
      </c>
      <c r="I23" s="39">
        <v>0</v>
      </c>
      <c r="J23" s="39">
        <v>212</v>
      </c>
      <c r="K23" s="39">
        <v>30</v>
      </c>
      <c r="L23" s="39">
        <v>195</v>
      </c>
      <c r="M23" s="39">
        <v>30</v>
      </c>
      <c r="N23" s="39">
        <v>155</v>
      </c>
      <c r="O23" s="39">
        <v>0</v>
      </c>
      <c r="P23" s="48">
        <v>221</v>
      </c>
      <c r="Q23" s="39">
        <v>30</v>
      </c>
      <c r="R23" s="39">
        <v>179</v>
      </c>
      <c r="S23" s="39">
        <v>0</v>
      </c>
      <c r="T23" s="37">
        <f t="shared" si="6"/>
        <v>90</v>
      </c>
      <c r="U23" s="38">
        <f t="shared" si="7"/>
        <v>182.57142857142858</v>
      </c>
      <c r="V23" s="35">
        <v>6</v>
      </c>
      <c r="W23" s="80">
        <f t="shared" si="4"/>
        <v>221</v>
      </c>
      <c r="Z23" s="42">
        <f t="shared" si="8"/>
        <v>212.66666666666666</v>
      </c>
    </row>
    <row r="24" spans="1:26" ht="15">
      <c r="A24" s="35">
        <v>4</v>
      </c>
      <c r="B24" s="114" t="s">
        <v>55</v>
      </c>
      <c r="C24" s="35">
        <f>квалификация!I12</f>
        <v>1285</v>
      </c>
      <c r="D24" s="37">
        <f t="shared" si="5"/>
        <v>2644</v>
      </c>
      <c r="E24" s="38">
        <f>AVERAGE('раунд робин'!Z20,F24,N24,P24,H24,J24,L24,R24)</f>
        <v>188.08333333333331</v>
      </c>
      <c r="F24" s="39">
        <v>172</v>
      </c>
      <c r="G24" s="39">
        <v>0</v>
      </c>
      <c r="H24" s="39">
        <v>194</v>
      </c>
      <c r="I24" s="39">
        <v>0</v>
      </c>
      <c r="J24" s="39">
        <v>214</v>
      </c>
      <c r="K24" s="39">
        <v>30</v>
      </c>
      <c r="L24" s="39">
        <v>191</v>
      </c>
      <c r="M24" s="39">
        <v>0</v>
      </c>
      <c r="N24" s="39">
        <v>155</v>
      </c>
      <c r="O24" s="39">
        <v>0</v>
      </c>
      <c r="P24" s="39">
        <v>160</v>
      </c>
      <c r="Q24" s="39">
        <v>0</v>
      </c>
      <c r="R24" s="39">
        <v>213</v>
      </c>
      <c r="S24" s="39">
        <v>30</v>
      </c>
      <c r="T24" s="37">
        <f t="shared" si="6"/>
        <v>60</v>
      </c>
      <c r="U24" s="38">
        <f t="shared" si="7"/>
        <v>185.57142857142858</v>
      </c>
      <c r="V24" s="35">
        <v>7</v>
      </c>
      <c r="W24" s="80">
        <f t="shared" si="4"/>
        <v>214</v>
      </c>
      <c r="Z24" s="42">
        <f t="shared" si="8"/>
        <v>214.16666666666666</v>
      </c>
    </row>
    <row r="25" spans="1:26" ht="15">
      <c r="A25" s="49">
        <v>16</v>
      </c>
      <c r="B25" s="115" t="s">
        <v>40</v>
      </c>
      <c r="C25" s="35">
        <f>квалификация!I24</f>
        <v>1204</v>
      </c>
      <c r="D25" s="37">
        <f t="shared" si="5"/>
        <v>2605</v>
      </c>
      <c r="E25" s="38">
        <f>AVERAGE('раунд робин'!Z25,F25,N25,P25,H25,J25,L25,R25)</f>
        <v>188.95833333333331</v>
      </c>
      <c r="F25" s="43">
        <v>198</v>
      </c>
      <c r="G25" s="43">
        <v>30</v>
      </c>
      <c r="H25" s="43">
        <v>180</v>
      </c>
      <c r="I25" s="43">
        <v>30</v>
      </c>
      <c r="J25" s="43">
        <v>178</v>
      </c>
      <c r="K25" s="43">
        <v>0</v>
      </c>
      <c r="L25" s="43">
        <v>208</v>
      </c>
      <c r="M25" s="43">
        <v>0</v>
      </c>
      <c r="N25" s="43">
        <v>176</v>
      </c>
      <c r="O25" s="43">
        <v>0</v>
      </c>
      <c r="P25" s="43">
        <v>158</v>
      </c>
      <c r="Q25" s="43">
        <v>0</v>
      </c>
      <c r="R25" s="43">
        <v>213</v>
      </c>
      <c r="S25" s="43">
        <v>30</v>
      </c>
      <c r="T25" s="37">
        <f t="shared" si="6"/>
        <v>90</v>
      </c>
      <c r="U25" s="38">
        <f t="shared" si="7"/>
        <v>187.28571428571428</v>
      </c>
      <c r="V25" s="35">
        <v>8</v>
      </c>
      <c r="W25" s="80">
        <f t="shared" si="4"/>
        <v>213</v>
      </c>
      <c r="Z25" s="42">
        <f t="shared" si="8"/>
        <v>200.66666666666666</v>
      </c>
    </row>
    <row r="26" spans="1:23" ht="15">
      <c r="A26" s="125" t="s">
        <v>26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80">
        <f t="shared" si="4"/>
        <v>0</v>
      </c>
    </row>
    <row r="27" spans="1:26" ht="15">
      <c r="A27" s="35">
        <v>1</v>
      </c>
      <c r="B27" s="116" t="s">
        <v>41</v>
      </c>
      <c r="C27" s="35">
        <f>квалификация!I49</f>
        <v>1265</v>
      </c>
      <c r="D27" s="37">
        <f aca="true" t="shared" si="9" ref="D27:D32">SUM(C27,F27:O27)</f>
        <v>2324</v>
      </c>
      <c r="E27" s="38">
        <f>AVERAGE('раунд робин'!Z28,F27,N27,H27,J27,L27,)</f>
        <v>167.54761904761907</v>
      </c>
      <c r="F27" s="39">
        <v>214</v>
      </c>
      <c r="G27" s="39">
        <v>30</v>
      </c>
      <c r="H27" s="39">
        <v>204</v>
      </c>
      <c r="I27" s="39">
        <v>30</v>
      </c>
      <c r="J27" s="39">
        <v>180</v>
      </c>
      <c r="K27" s="39">
        <v>30</v>
      </c>
      <c r="L27" s="39">
        <v>173</v>
      </c>
      <c r="M27" s="39">
        <v>0</v>
      </c>
      <c r="N27" s="39">
        <v>198</v>
      </c>
      <c r="O27" s="39">
        <v>0</v>
      </c>
      <c r="P27" s="50"/>
      <c r="Q27" s="50"/>
      <c r="R27" s="50"/>
      <c r="S27" s="50"/>
      <c r="T27" s="37">
        <f aca="true" t="shared" si="10" ref="T27:T32">SUM(G27,I27,K27,M27,O27,)</f>
        <v>90</v>
      </c>
      <c r="U27" s="38">
        <f aca="true" t="shared" si="11" ref="U27:U32">AVERAGE(F27,H27,J27,L27,N27)</f>
        <v>193.8</v>
      </c>
      <c r="V27" s="35">
        <v>1</v>
      </c>
      <c r="W27" s="80">
        <f t="shared" si="4"/>
        <v>214</v>
      </c>
      <c r="Z27" s="42">
        <f aca="true" t="shared" si="12" ref="Z27:Z32">C27/6</f>
        <v>210.83333333333334</v>
      </c>
    </row>
    <row r="28" spans="1:38" ht="15">
      <c r="A28" s="35">
        <v>2</v>
      </c>
      <c r="B28" s="120" t="s">
        <v>39</v>
      </c>
      <c r="C28" s="35">
        <f>квалификация!I50</f>
        <v>1223</v>
      </c>
      <c r="D28" s="37">
        <f t="shared" si="9"/>
        <v>2301</v>
      </c>
      <c r="E28" s="38">
        <f>AVERAGE('раунд робин'!Z32,F28,N28,H28,J28,L28,)</f>
        <v>161.66666666666666</v>
      </c>
      <c r="F28" s="39">
        <v>163</v>
      </c>
      <c r="G28" s="39">
        <v>30</v>
      </c>
      <c r="H28" s="39">
        <v>142</v>
      </c>
      <c r="I28" s="39">
        <v>0</v>
      </c>
      <c r="J28" s="39">
        <v>240</v>
      </c>
      <c r="K28" s="39">
        <v>30</v>
      </c>
      <c r="L28" s="39">
        <v>196</v>
      </c>
      <c r="M28" s="39">
        <v>30</v>
      </c>
      <c r="N28" s="39">
        <v>217</v>
      </c>
      <c r="O28" s="39">
        <v>30</v>
      </c>
      <c r="P28" s="50"/>
      <c r="Q28" s="50"/>
      <c r="R28" s="50"/>
      <c r="S28" s="50"/>
      <c r="T28" s="37">
        <f t="shared" si="10"/>
        <v>120</v>
      </c>
      <c r="U28" s="38">
        <f t="shared" si="11"/>
        <v>191.6</v>
      </c>
      <c r="V28" s="35">
        <v>2</v>
      </c>
      <c r="W28" s="80">
        <f t="shared" si="4"/>
        <v>240</v>
      </c>
      <c r="X28" s="51"/>
      <c r="Y28" s="51"/>
      <c r="Z28" s="42">
        <f t="shared" si="12"/>
        <v>203.83333333333334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2"/>
      <c r="AK28" s="52"/>
      <c r="AL28" s="52"/>
    </row>
    <row r="29" spans="1:26" ht="15">
      <c r="A29" s="35">
        <v>4</v>
      </c>
      <c r="B29" s="120" t="s">
        <v>64</v>
      </c>
      <c r="C29" s="35">
        <f>квалификация!I52</f>
        <v>1099</v>
      </c>
      <c r="D29" s="37">
        <f t="shared" si="9"/>
        <v>2141</v>
      </c>
      <c r="E29" s="38">
        <f>AVERAGE('раунд робин'!Z29,F29,N29,H29,J29,L29,)</f>
        <v>157.88095238095235</v>
      </c>
      <c r="F29" s="39">
        <v>183</v>
      </c>
      <c r="G29" s="40">
        <v>30</v>
      </c>
      <c r="H29" s="39">
        <v>167</v>
      </c>
      <c r="I29" s="39">
        <v>30</v>
      </c>
      <c r="J29" s="39">
        <v>167</v>
      </c>
      <c r="K29" s="39">
        <v>0</v>
      </c>
      <c r="L29" s="39">
        <v>205</v>
      </c>
      <c r="M29" s="41">
        <v>30</v>
      </c>
      <c r="N29" s="41">
        <v>200</v>
      </c>
      <c r="O29" s="41">
        <v>30</v>
      </c>
      <c r="P29" s="53"/>
      <c r="Q29" s="53"/>
      <c r="R29" s="50"/>
      <c r="S29" s="50"/>
      <c r="T29" s="37">
        <f t="shared" si="10"/>
        <v>120</v>
      </c>
      <c r="U29" s="38">
        <f t="shared" si="11"/>
        <v>184.4</v>
      </c>
      <c r="V29" s="35">
        <v>3</v>
      </c>
      <c r="W29" s="80">
        <f t="shared" si="4"/>
        <v>205</v>
      </c>
      <c r="Z29" s="42">
        <f t="shared" si="12"/>
        <v>183.16666666666666</v>
      </c>
    </row>
    <row r="30" spans="1:26" ht="15">
      <c r="A30" s="35">
        <v>3</v>
      </c>
      <c r="B30" s="120" t="s">
        <v>72</v>
      </c>
      <c r="C30" s="35">
        <f>квалификация!I51</f>
        <v>1194</v>
      </c>
      <c r="D30" s="37">
        <f t="shared" si="9"/>
        <v>2088</v>
      </c>
      <c r="E30" s="38">
        <f>AVERAGE('раунд робин'!Z30,F30,N30,H30,J30,L30,)</f>
        <v>151.85714285714286</v>
      </c>
      <c r="F30" s="39">
        <v>170</v>
      </c>
      <c r="G30" s="39">
        <v>0</v>
      </c>
      <c r="H30" s="39">
        <v>169</v>
      </c>
      <c r="I30" s="39">
        <v>0</v>
      </c>
      <c r="J30" s="39">
        <v>170</v>
      </c>
      <c r="K30" s="39">
        <v>0</v>
      </c>
      <c r="L30" s="39">
        <v>191</v>
      </c>
      <c r="M30" s="39">
        <v>30</v>
      </c>
      <c r="N30" s="39">
        <v>164</v>
      </c>
      <c r="O30" s="39">
        <v>0</v>
      </c>
      <c r="P30" s="50"/>
      <c r="Q30" s="50"/>
      <c r="R30" s="50"/>
      <c r="S30" s="50"/>
      <c r="T30" s="37">
        <f t="shared" si="10"/>
        <v>30</v>
      </c>
      <c r="U30" s="38">
        <f t="shared" si="11"/>
        <v>172.8</v>
      </c>
      <c r="V30" s="35">
        <v>4</v>
      </c>
      <c r="W30" s="80">
        <f t="shared" si="4"/>
        <v>191</v>
      </c>
      <c r="Z30" s="42">
        <f t="shared" si="12"/>
        <v>199</v>
      </c>
    </row>
    <row r="31" spans="1:26" ht="15.75">
      <c r="A31" s="35">
        <v>5</v>
      </c>
      <c r="B31" s="117" t="s">
        <v>44</v>
      </c>
      <c r="C31" s="35">
        <f>квалификация!I53</f>
        <v>1058</v>
      </c>
      <c r="D31" s="37">
        <f t="shared" si="9"/>
        <v>2003</v>
      </c>
      <c r="E31" s="38">
        <f>AVERAGE('раунд робин'!Z31,F31,N31,H31,J31,L31,)</f>
        <v>151.61904761904765</v>
      </c>
      <c r="F31" s="39">
        <v>142</v>
      </c>
      <c r="G31" s="39">
        <v>0</v>
      </c>
      <c r="H31" s="39">
        <v>166</v>
      </c>
      <c r="I31" s="39">
        <v>0</v>
      </c>
      <c r="J31" s="39">
        <v>210</v>
      </c>
      <c r="K31" s="39">
        <v>30</v>
      </c>
      <c r="L31" s="39">
        <v>142</v>
      </c>
      <c r="M31" s="39">
        <v>0</v>
      </c>
      <c r="N31" s="39">
        <v>225</v>
      </c>
      <c r="O31" s="39">
        <v>30</v>
      </c>
      <c r="P31" s="50"/>
      <c r="Q31" s="50"/>
      <c r="R31" s="50"/>
      <c r="S31" s="50"/>
      <c r="T31" s="37">
        <f t="shared" si="10"/>
        <v>60</v>
      </c>
      <c r="U31" s="38">
        <f t="shared" si="11"/>
        <v>177</v>
      </c>
      <c r="V31" s="35">
        <v>5</v>
      </c>
      <c r="W31" s="80">
        <f t="shared" si="4"/>
        <v>225</v>
      </c>
      <c r="Z31" s="42">
        <f t="shared" si="12"/>
        <v>176.33333333333334</v>
      </c>
    </row>
    <row r="32" spans="1:26" ht="15">
      <c r="A32" s="35">
        <v>6</v>
      </c>
      <c r="B32" s="120" t="s">
        <v>74</v>
      </c>
      <c r="C32" s="35">
        <f>квалификация!I54</f>
        <v>1042</v>
      </c>
      <c r="D32" s="37">
        <f t="shared" si="9"/>
        <v>1951</v>
      </c>
      <c r="E32" s="38">
        <f>AVERAGE('раунд робин'!Z27,F32,N32,H32,J32,L32,)</f>
        <v>155.6904761904762</v>
      </c>
      <c r="F32" s="39">
        <v>138</v>
      </c>
      <c r="G32" s="39">
        <v>0</v>
      </c>
      <c r="H32" s="39">
        <v>202</v>
      </c>
      <c r="I32" s="39">
        <v>30</v>
      </c>
      <c r="J32" s="39">
        <v>197</v>
      </c>
      <c r="K32" s="39">
        <v>0</v>
      </c>
      <c r="L32" s="39">
        <v>179</v>
      </c>
      <c r="M32" s="39">
        <v>0</v>
      </c>
      <c r="N32" s="39">
        <v>163</v>
      </c>
      <c r="O32" s="39">
        <v>0</v>
      </c>
      <c r="P32" s="50"/>
      <c r="Q32" s="50"/>
      <c r="R32" s="50"/>
      <c r="S32" s="50"/>
      <c r="T32" s="37">
        <f t="shared" si="10"/>
        <v>30</v>
      </c>
      <c r="U32" s="38">
        <f t="shared" si="11"/>
        <v>175.8</v>
      </c>
      <c r="V32" s="35">
        <v>6</v>
      </c>
      <c r="W32" s="80">
        <f t="shared" si="4"/>
        <v>202</v>
      </c>
      <c r="Z32" s="42">
        <f t="shared" si="12"/>
        <v>173.66666666666666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ht="12.75">
      <c r="D40">
        <v>5</v>
      </c>
    </row>
    <row r="41" ht="12.75">
      <c r="D41">
        <v>6</v>
      </c>
    </row>
    <row r="42" ht="12.75">
      <c r="D42">
        <v>7</v>
      </c>
    </row>
    <row r="43" ht="12.75">
      <c r="D43">
        <v>8</v>
      </c>
    </row>
    <row r="44" ht="12.75">
      <c r="D44">
        <v>9</v>
      </c>
    </row>
    <row r="45" ht="12.75">
      <c r="D45">
        <v>10</v>
      </c>
    </row>
    <row r="46" ht="12.75">
      <c r="D46">
        <v>11</v>
      </c>
    </row>
    <row r="47" ht="12.75">
      <c r="D47">
        <v>12</v>
      </c>
    </row>
    <row r="48" ht="12.75">
      <c r="D48">
        <v>13</v>
      </c>
    </row>
    <row r="49" ht="12.75">
      <c r="D49">
        <v>14</v>
      </c>
    </row>
    <row r="50" ht="12.75">
      <c r="D50">
        <v>15</v>
      </c>
    </row>
    <row r="51" ht="12.75">
      <c r="D51">
        <v>16</v>
      </c>
    </row>
  </sheetData>
  <sheetProtection selectLockedCells="1" selectUnlockedCells="1"/>
  <mergeCells count="12">
    <mergeCell ref="C6:C7"/>
    <mergeCell ref="D6:D7"/>
    <mergeCell ref="V6:V7"/>
    <mergeCell ref="A8:V8"/>
    <mergeCell ref="A17:V17"/>
    <mergeCell ref="A26:V26"/>
    <mergeCell ref="E6:E7"/>
    <mergeCell ref="F6:S6"/>
    <mergeCell ref="T6:T7"/>
    <mergeCell ref="U6:U7"/>
    <mergeCell ref="A6:A7"/>
    <mergeCell ref="B6:B7"/>
  </mergeCells>
  <conditionalFormatting sqref="B27:B28 B30:B32 B9:B16 B18:B25">
    <cfRule type="expression" priority="1" dxfId="0" stopIfTrue="1">
      <formula>(C9&gt;0)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������� Microsoft Word" shapeId="9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36"/>
  <sheetViews>
    <sheetView tabSelected="1" zoomScalePageLayoutView="0" workbookViewId="0" topLeftCell="A6">
      <selection activeCell="O28" sqref="O2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54"/>
      <c r="C2" s="54"/>
      <c r="D2" s="54"/>
      <c r="E2" s="54" t="s">
        <v>12</v>
      </c>
      <c r="F2" s="55"/>
    </row>
    <row r="3" ht="14.25" customHeight="1"/>
    <row r="4" spans="2:12" ht="26.25">
      <c r="B4" s="54"/>
      <c r="C4" s="54"/>
      <c r="D4" s="55"/>
      <c r="E4" s="56" t="s">
        <v>27</v>
      </c>
      <c r="F4" s="55"/>
      <c r="G4" s="57"/>
      <c r="J4" s="58"/>
      <c r="K4" s="59"/>
      <c r="L4" s="59"/>
    </row>
    <row r="5" spans="4:12" ht="15.75">
      <c r="D5" s="57"/>
      <c r="E5" s="57"/>
      <c r="F5" s="57"/>
      <c r="G5" s="57"/>
      <c r="J5" s="58"/>
      <c r="K5" s="59"/>
      <c r="L5" s="59"/>
    </row>
    <row r="6" spans="4:12" ht="23.25">
      <c r="D6" s="57"/>
      <c r="E6" s="57"/>
      <c r="F6" s="74" t="s">
        <v>34</v>
      </c>
      <c r="G6" s="57"/>
      <c r="J6" s="58"/>
      <c r="K6" s="59"/>
      <c r="L6" s="59"/>
    </row>
    <row r="7" spans="2:10" ht="18.75" thickBot="1">
      <c r="B7" s="60"/>
      <c r="C7" s="61"/>
      <c r="D7" s="62"/>
      <c r="E7" s="62"/>
      <c r="F7" s="63"/>
      <c r="G7" s="57"/>
      <c r="J7" s="4"/>
    </row>
    <row r="8" spans="2:12" ht="18.75" thickBot="1">
      <c r="B8" s="60"/>
      <c r="C8" s="103"/>
      <c r="D8" s="82"/>
      <c r="E8" s="82"/>
      <c r="F8" s="83"/>
      <c r="G8" s="83"/>
      <c r="H8" s="84"/>
      <c r="I8" s="84"/>
      <c r="J8" s="85"/>
      <c r="K8" s="84"/>
      <c r="L8" s="84"/>
    </row>
    <row r="9" spans="2:12" ht="18.75" thickBot="1">
      <c r="B9" s="102">
        <v>4</v>
      </c>
      <c r="C9" s="120" t="s">
        <v>72</v>
      </c>
      <c r="D9" s="100">
        <v>175</v>
      </c>
      <c r="E9" s="82"/>
      <c r="F9" s="86"/>
      <c r="G9" s="86"/>
      <c r="H9" s="86"/>
      <c r="I9" s="86"/>
      <c r="J9" s="85"/>
      <c r="K9" s="84"/>
      <c r="L9" s="84"/>
    </row>
    <row r="10" spans="2:12" ht="18.75" thickBot="1">
      <c r="B10" s="61"/>
      <c r="C10" s="97"/>
      <c r="D10" s="87"/>
      <c r="E10" s="88"/>
      <c r="F10" s="96"/>
      <c r="G10" s="82"/>
      <c r="H10" s="82"/>
      <c r="I10" s="86"/>
      <c r="J10" s="85"/>
      <c r="K10" s="84"/>
      <c r="L10" s="84"/>
    </row>
    <row r="11" spans="2:12" ht="18.75" thickBot="1">
      <c r="B11" s="61"/>
      <c r="C11" s="89"/>
      <c r="D11" s="90"/>
      <c r="E11" s="82"/>
      <c r="F11" s="120" t="s">
        <v>64</v>
      </c>
      <c r="G11" s="100">
        <v>166</v>
      </c>
      <c r="H11" s="82"/>
      <c r="I11" s="86"/>
      <c r="J11" s="85"/>
      <c r="K11" s="84"/>
      <c r="L11" s="84"/>
    </row>
    <row r="12" spans="2:12" ht="18.75" thickBot="1">
      <c r="B12" s="61"/>
      <c r="C12" s="89"/>
      <c r="D12" s="90"/>
      <c r="E12" s="82"/>
      <c r="F12" s="97"/>
      <c r="G12" s="87"/>
      <c r="H12" s="88"/>
      <c r="I12" s="96"/>
      <c r="J12" s="91"/>
      <c r="K12" s="84"/>
      <c r="L12" s="84"/>
    </row>
    <row r="13" spans="2:12" ht="18.75" thickBot="1">
      <c r="B13" s="61"/>
      <c r="C13" s="98"/>
      <c r="D13" s="104">
        <v>278</v>
      </c>
      <c r="E13" s="83"/>
      <c r="F13" s="89"/>
      <c r="G13" s="83"/>
      <c r="H13" s="82"/>
      <c r="I13" s="120" t="s">
        <v>39</v>
      </c>
      <c r="J13" s="92">
        <v>161</v>
      </c>
      <c r="K13" s="93"/>
      <c r="L13" s="93"/>
    </row>
    <row r="14" spans="2:12" ht="18.75" thickBot="1">
      <c r="B14" s="102">
        <v>3</v>
      </c>
      <c r="C14" s="120" t="s">
        <v>64</v>
      </c>
      <c r="D14" s="83"/>
      <c r="E14" s="94">
        <v>2</v>
      </c>
      <c r="F14" s="89"/>
      <c r="G14" s="83"/>
      <c r="H14" s="82"/>
      <c r="I14" s="97"/>
      <c r="J14" s="91"/>
      <c r="K14" s="93"/>
      <c r="L14" s="105"/>
    </row>
    <row r="15" spans="2:12" ht="18.75" thickBot="1">
      <c r="B15" s="61"/>
      <c r="C15" s="101"/>
      <c r="D15" s="82"/>
      <c r="E15" s="83"/>
      <c r="F15" s="98"/>
      <c r="G15" s="100">
        <v>210</v>
      </c>
      <c r="H15" s="83"/>
      <c r="I15" s="89"/>
      <c r="J15" s="91"/>
      <c r="K15" s="93"/>
      <c r="L15" s="116" t="s">
        <v>41</v>
      </c>
    </row>
    <row r="16" spans="2:12" ht="18.75" thickBot="1">
      <c r="B16" s="61"/>
      <c r="C16" s="95"/>
      <c r="D16" s="95"/>
      <c r="E16" s="95"/>
      <c r="F16" s="120" t="s">
        <v>39</v>
      </c>
      <c r="G16" s="83"/>
      <c r="H16" s="94">
        <v>1</v>
      </c>
      <c r="I16" s="89"/>
      <c r="J16" s="91"/>
      <c r="K16" s="93"/>
      <c r="L16" s="106"/>
    </row>
    <row r="17" spans="3:12" ht="18.75" thickBot="1">
      <c r="C17" s="86"/>
      <c r="D17" s="86"/>
      <c r="E17" s="86"/>
      <c r="F17" s="101"/>
      <c r="G17" s="82"/>
      <c r="H17" s="83"/>
      <c r="I17" s="98"/>
      <c r="J17" s="91"/>
      <c r="K17" s="93"/>
      <c r="L17" s="93"/>
    </row>
    <row r="18" spans="3:12" ht="18">
      <c r="C18" s="86"/>
      <c r="D18" s="86"/>
      <c r="E18" s="86"/>
      <c r="F18" s="86"/>
      <c r="G18" s="86"/>
      <c r="H18" s="95"/>
      <c r="I18" s="116" t="s">
        <v>41</v>
      </c>
      <c r="J18" s="91">
        <v>169</v>
      </c>
      <c r="K18" s="93"/>
      <c r="L18" s="93"/>
    </row>
    <row r="19" spans="9:12" ht="16.5" thickBot="1">
      <c r="I19" s="99"/>
      <c r="J19" s="58"/>
      <c r="K19" s="59"/>
      <c r="L19" s="59"/>
    </row>
    <row r="21" spans="2:12" ht="26.25">
      <c r="B21" s="54"/>
      <c r="C21" s="54"/>
      <c r="D21" s="54"/>
      <c r="E21" s="56" t="s">
        <v>28</v>
      </c>
      <c r="F21" s="54"/>
      <c r="J21" s="59"/>
      <c r="K21" s="59"/>
      <c r="L21" s="59"/>
    </row>
    <row r="22" spans="10:12" ht="12.75">
      <c r="J22" s="59"/>
      <c r="K22" s="59"/>
      <c r="L22" s="59"/>
    </row>
    <row r="23" spans="10:12" ht="12.75">
      <c r="J23" s="59"/>
      <c r="K23" s="59"/>
      <c r="L23" s="59"/>
    </row>
    <row r="24" spans="3:12" ht="15.75">
      <c r="C24" s="58" t="s">
        <v>29</v>
      </c>
      <c r="D24" s="58"/>
      <c r="E24" s="58"/>
      <c r="F24" s="58"/>
      <c r="G24" s="58"/>
      <c r="H24" s="58"/>
      <c r="I24" s="58" t="s">
        <v>30</v>
      </c>
      <c r="J24" s="59"/>
      <c r="K24" s="59"/>
      <c r="L24" s="59"/>
    </row>
    <row r="25" spans="2:12" ht="18">
      <c r="B25" s="60"/>
      <c r="C25" s="61"/>
      <c r="D25" s="61"/>
      <c r="E25" s="61"/>
      <c r="F25" s="60"/>
      <c r="J25" s="59"/>
      <c r="K25" s="59"/>
      <c r="L25" s="59"/>
    </row>
    <row r="26" spans="2:12" ht="18">
      <c r="B26" s="60"/>
      <c r="C26" s="64"/>
      <c r="D26" s="66"/>
      <c r="E26" s="66"/>
      <c r="F26" s="67"/>
      <c r="G26" s="67"/>
      <c r="H26" s="60"/>
      <c r="I26" s="64"/>
      <c r="J26" s="66"/>
      <c r="K26" s="66"/>
      <c r="L26" s="67"/>
    </row>
    <row r="27" spans="2:11" ht="18">
      <c r="B27" s="65">
        <v>3</v>
      </c>
      <c r="C27" s="119" t="s">
        <v>57</v>
      </c>
      <c r="D27" s="68">
        <v>183</v>
      </c>
      <c r="E27" s="66"/>
      <c r="H27" s="65">
        <v>5</v>
      </c>
      <c r="I27" s="120" t="s">
        <v>81</v>
      </c>
      <c r="J27" s="68">
        <v>204</v>
      </c>
      <c r="K27" s="66"/>
    </row>
    <row r="28" spans="2:12" ht="18">
      <c r="B28" s="61"/>
      <c r="C28" s="69"/>
      <c r="D28" s="67"/>
      <c r="E28" s="70"/>
      <c r="F28" s="64"/>
      <c r="G28" s="66"/>
      <c r="H28" s="61"/>
      <c r="I28" s="69"/>
      <c r="J28" s="67"/>
      <c r="K28" s="70"/>
      <c r="L28" s="64"/>
    </row>
    <row r="29" spans="2:12" ht="18">
      <c r="B29" s="61"/>
      <c r="C29" s="66"/>
      <c r="D29" s="66"/>
      <c r="E29" s="71"/>
      <c r="F29" s="114" t="s">
        <v>45</v>
      </c>
      <c r="G29" s="59"/>
      <c r="H29" s="61"/>
      <c r="I29" s="66"/>
      <c r="J29" s="66"/>
      <c r="K29" s="71"/>
      <c r="L29" s="120" t="s">
        <v>81</v>
      </c>
    </row>
    <row r="30" spans="2:12" ht="18">
      <c r="B30" s="61"/>
      <c r="C30" s="66"/>
      <c r="D30" s="66"/>
      <c r="E30" s="67"/>
      <c r="F30" s="69"/>
      <c r="G30" s="59"/>
      <c r="H30" s="61"/>
      <c r="I30" s="66"/>
      <c r="J30" s="66"/>
      <c r="K30" s="67"/>
      <c r="L30" s="69"/>
    </row>
    <row r="31" spans="2:12" ht="18">
      <c r="B31" s="61"/>
      <c r="C31" s="64"/>
      <c r="D31" s="59"/>
      <c r="E31" s="59"/>
      <c r="F31" s="59"/>
      <c r="H31" s="61"/>
      <c r="I31" s="64"/>
      <c r="J31" s="59"/>
      <c r="K31" s="59"/>
      <c r="L31" s="59"/>
    </row>
    <row r="32" spans="2:11" ht="18">
      <c r="B32" s="65">
        <v>4</v>
      </c>
      <c r="C32" s="114" t="s">
        <v>45</v>
      </c>
      <c r="D32" s="58">
        <v>213</v>
      </c>
      <c r="E32" s="58"/>
      <c r="H32" s="65">
        <v>6</v>
      </c>
      <c r="I32" s="114" t="s">
        <v>50</v>
      </c>
      <c r="J32" s="72">
        <v>164</v>
      </c>
      <c r="K32" s="72"/>
    </row>
    <row r="33" spans="2:9" ht="18">
      <c r="B33" s="61"/>
      <c r="C33" s="73"/>
      <c r="D33" s="58"/>
      <c r="E33" s="58"/>
      <c r="H33" s="61"/>
      <c r="I33" s="69"/>
    </row>
    <row r="34" spans="2:3" ht="18">
      <c r="B34" s="61"/>
      <c r="C34" s="61"/>
    </row>
    <row r="36" spans="7:9" ht="12.75">
      <c r="G36" s="59"/>
      <c r="H36" s="59"/>
      <c r="I36" s="59"/>
    </row>
  </sheetData>
  <sheetProtection selectLockedCells="1" selectUnlockedCells="1"/>
  <conditionalFormatting sqref="C9 F16 I13 I18 L15 C27 C32 F29 I27 L29 I32">
    <cfRule type="expression" priority="1" dxfId="0" stopIfTrue="1">
      <formula>(D9&gt;0)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������� Microsoft Word" shapeId="97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2014-03-21T07:15:49Z</cp:lastPrinted>
  <dcterms:created xsi:type="dcterms:W3CDTF">2014-03-23T15:42:09Z</dcterms:created>
  <dcterms:modified xsi:type="dcterms:W3CDTF">2014-03-23T20:19:58Z</dcterms:modified>
  <cp:category/>
  <cp:version/>
  <cp:contentType/>
  <cp:contentStatus/>
</cp:coreProperties>
</file>